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Grindsted Renseanlæg AS (S112)\ØR2027\"/>
    </mc:Choice>
  </mc:AlternateContent>
  <xr:revisionPtr revIDLastSave="0" documentId="13_ncr:1_{7BB1715F-81CC-496F-BDAF-A26DA6B65362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2027'!$A$1:$E$25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10-tillæg'!$B$9:$B$13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Drik">'5.1. § 10-tillæg'!$B$23:$D$23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2027'!$A$1:$E$25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2027'!$B$8:$D$23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2027'!$B$21</definedName>
    <definedName name="ØR_Tabel_Total">'1. Økonomisk ramme 2027'!$B$23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C13" i="7" s="1"/>
  <c r="E12" i="8"/>
  <c r="C12" i="7" s="1"/>
  <c r="E11" i="8"/>
  <c r="C11" i="7" s="1"/>
  <c r="E10" i="8"/>
  <c r="C10" i="7" s="1"/>
  <c r="E9" i="8"/>
  <c r="C9" i="7" s="1"/>
  <c r="C25" i="7"/>
  <c r="C18" i="3" s="1"/>
  <c r="C16" i="6"/>
  <c r="C13" i="3" l="1"/>
  <c r="C12" i="3"/>
  <c r="C12" i="11"/>
  <c r="C19" i="3" s="1"/>
  <c r="C20" i="7"/>
  <c r="C11" i="4" s="1"/>
  <c r="C12" i="4" s="1"/>
  <c r="C15" i="4" s="1"/>
  <c r="C19" i="4" s="1"/>
  <c r="C24" i="4" s="1"/>
  <c r="C16" i="12"/>
  <c r="C21" i="3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3" i="3" s="1"/>
</calcChain>
</file>

<file path=xl/sharedStrings.xml><?xml version="1.0" encoding="utf-8"?>
<sst xmlns="http://schemas.openxmlformats.org/spreadsheetml/2006/main" count="335" uniqueCount="155">
  <si>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</si>
  <si>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</si>
  <si>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</si>
  <si>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</si>
  <si>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</si>
  <si>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</si>
  <si>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</si>
  <si>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</si>
  <si>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</si>
  <si>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</si>
  <si>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</si>
  <si>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</si>
  <si>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</si>
  <si>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</si>
  <si>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</si>
  <si>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</si>
  <si>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</si>
  <si>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</si>
  <si>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</si>
  <si>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</si>
  <si>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</si>
  <si>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</si>
  <si>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</si>
  <si>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</si>
  <si>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</si>
  <si>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</si>
  <si>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</si>
  <si>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</si>
  <si>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</si>
  <si>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</si>
  <si>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</si>
  <si>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</si>
  <si>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</si>
  <si>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</si>
  <si>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</si>
  <si>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</si>
  <si>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</si>
  <si>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</si>
  <si>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</si>
  <si>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</si>
  <si>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</si>
  <si>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</si>
  <si>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</si>
  <si>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</si>
  <si>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</si>
  <si>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</si>
  <si>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</si>
  <si>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</si>
  <si>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</si>
  <si>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</si>
  <si>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</si>
  <si>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</si>
  <si>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</si>
  <si>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</si>
  <si>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</si>
  <si>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</si>
  <si>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</si>
  <si>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</si>
  <si>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</si>
  <si>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</si>
  <si>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</si>
  <si>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</si>
  <si>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</si>
  <si>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</si>
  <si>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</si>
  <si>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</si>
  <si>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</si>
  <si>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</si>
  <si>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</si>
  <si>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</si>
  <si>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</si>
  <si>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</si>
  <si>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</si>
  <si>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</si>
  <si>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</si>
  <si>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</si>
  <si>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</si>
  <si>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</si>
  <si>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</si>
  <si>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</si>
  <si>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</si>
  <si>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</si>
  <si>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</si>
  <si>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</si>
  <si>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</si>
  <si>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</si>
  <si>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</si>
  <si>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</si>
  <si>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</si>
  <si>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</si>
  <si>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</si>
  <si>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</si>
  <si>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</si>
  <si>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</si>
  <si>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</si>
  <si>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</si>
  <si>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</si>
  <si>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</si>
  <si>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</si>
  <si>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</si>
  <si>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</si>
  <si>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</si>
  <si>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</si>
  <si>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</si>
  <si>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</si>
  <si>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</si>
  <si>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</si>
  <si>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</si>
  <si>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</si>
  <si>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</si>
  <si>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</si>
  <si>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</si>
  <si>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</si>
  <si>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</si>
  <si>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</si>
  <si>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</si>
  <si>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</si>
  <si>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</si>
  <si>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</si>
  <si>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</si>
  <si>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</si>
  <si>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</si>
  <si>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</si>
  <si>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</si>
  <si>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</si>
  <si>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</si>
  <si>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</si>
  <si>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</si>
  <si>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</si>
  <si>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</si>
  <si>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</si>
  <si>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</si>
  <si>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</si>
  <si>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</si>
  <si>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</si>
  <si>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</si>
  <si>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Økonomisk ramme for </t>
  </si>
  <si>
    <t xml:space="preserve">Note: Denne opgørelse er taget fra jeres økonomiske ramme for 2026. 
I kan derfor ikke komme med høringssvar til denne opgørelse. </t>
  </si>
  <si>
    <t>Spildevandsafgift</t>
  </si>
  <si>
    <t>Afgift Vandsektortilsynet</t>
  </si>
  <si>
    <t>Køb af ydelser og produkter fra andre vandselskaber reguleret af vandsektorloven</t>
  </si>
  <si>
    <t>Ejendomsskatter</t>
  </si>
  <si>
    <t>Øvrige afgifter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</si>
  <si>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</si>
  <si>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</si>
  <si>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</si>
  <si>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</si>
  <si>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</si>
  <si>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</si>
  <si>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</si>
  <si>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</si>
  <si>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Gebyr til Miljøstyrelsen</t>
  </si>
  <si>
    <t>Udvidelse af forsyningsområde</t>
  </si>
  <si>
    <t>Ingen engangstillæg</t>
  </si>
  <si>
    <t>Tidligere udmeldt fradrag til den økonomiske ramme for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</si>
</sst>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Ojb05vxc88IMIm/fgse06BkKvQH/VYZ3oBKeKV/f/dvGHMykOgsfStVq4BN8oFdIwY/nNgNoSJVZnb8rzHZ1+Q==" saltValue="4aeVYyTL5EqkK6Y2zksD0Q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33093647.492913865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128147.93107200001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-664435.90847971733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-372563.0917565939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930140.61664636212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33114937.040395916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customHeight="1" x14ac:dyDescent="0.25">
      <c r="A20" s="11"/>
      <c r="B20" s="40" t="s">
        <v>154</v>
      </c>
      <c r="C20" s="34">
        <v>-102621.7940703705</v>
      </c>
      <c r="D20" s="39" t="s">
        <v>31</v>
      </c>
      <c r="E20" s="11"/>
    </row>
    <row r="21" spans="1:5" ht="15" customHeight="1" x14ac:dyDescent="0.25">
      <c r="A21" s="11"/>
      <c r="B21" s="28" t="s">
        <v>22</v>
      </c>
      <c r="C21" s="34">
        <f>'5.5. Korr. af ØR2025'!C16</f>
        <v>0</v>
      </c>
      <c r="D21" s="39" t="s">
        <v>31</v>
      </c>
      <c r="E21" s="11"/>
    </row>
    <row r="22" spans="1:5" ht="15" customHeight="1" x14ac:dyDescent="0.25">
      <c r="A22" s="11"/>
      <c r="B22" s="38" t="s">
        <v>42</v>
      </c>
      <c r="C22" s="34">
        <v>0</v>
      </c>
      <c r="D22" s="39" t="s">
        <v>31</v>
      </c>
      <c r="E22" s="11"/>
    </row>
    <row r="23" spans="1:5" ht="15" customHeight="1" x14ac:dyDescent="0.25">
      <c r="A23" s="11"/>
      <c r="B23" s="25" t="s">
        <v>4</v>
      </c>
      <c r="C23" s="41">
        <f>SUM(C17:C22)</f>
        <v>33012315.246325545</v>
      </c>
      <c r="D23" s="27" t="s">
        <v>31</v>
      </c>
      <c r="E23" s="11"/>
    </row>
    <row r="24" spans="1:5" ht="15" customHeight="1" x14ac:dyDescent="0.25">
      <c r="A24" s="11"/>
      <c r="B24" s="11"/>
      <c r="C24" s="11"/>
      <c r="D24" s="11"/>
      <c r="E24" s="11"/>
    </row>
    <row r="25" spans="1:5" ht="15" customHeight="1" x14ac:dyDescent="0.25">
      <c r="A25" s="11"/>
      <c r="B25" s="11"/>
      <c r="C25" s="11"/>
      <c r="D25" s="11"/>
      <c r="E25" s="11"/>
    </row>
  </sheetData>
  <sheetProtection algorithmName="SHA-512" hashValue="I7YKsPB5cQzWvJg4rAC/WWdPMpGgn/sN4FnB80c79d//tb7EU+88HZKJhAGghJkWntJAmOMY45FFY8/iqjh6wQ==" saltValue="44CKX5fNoQzHPGZmWmCIAw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34030707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847007.17299513682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Engangstillæg'!C13+'5.3. Engangstillæg'!E13</f>
        <v>213930.64224087002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35091644.815236002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29659212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5432432.8152360022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-996958</v>
      </c>
      <c r="D18" s="46" t="s">
        <v>31</v>
      </c>
      <c r="E18" s="11"/>
    </row>
    <row r="19" spans="1:5" ht="15" customHeight="1" x14ac:dyDescent="0.25">
      <c r="A19" s="11"/>
      <c r="B19" s="25" t="s">
        <v>144</v>
      </c>
      <c r="C19" s="41">
        <f>C15+C18</f>
        <v>4435474.8152360022</v>
      </c>
      <c r="D19" s="27" t="s">
        <v>31</v>
      </c>
      <c r="E19" s="11"/>
    </row>
    <row r="20" spans="1:5" ht="28.5" customHeight="1" x14ac:dyDescent="0.25">
      <c r="A20" s="11"/>
      <c r="B20" s="49" t="s">
        <v>145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146</v>
      </c>
      <c r="C22" s="26"/>
      <c r="D22" s="27"/>
      <c r="E22" s="11"/>
    </row>
    <row r="23" spans="1:5" ht="26.25" x14ac:dyDescent="0.25">
      <c r="A23" s="11"/>
      <c r="B23" s="52" t="s">
        <v>147</v>
      </c>
      <c r="C23" s="53">
        <f>100*-996958/(32084823+2051981)</f>
        <v>-2.920478437290146</v>
      </c>
      <c r="D23" s="46" t="s">
        <v>148</v>
      </c>
      <c r="E23" s="11"/>
    </row>
    <row r="24" spans="1:5" ht="26.25" x14ac:dyDescent="0.25">
      <c r="A24" s="11"/>
      <c r="B24" s="52" t="s">
        <v>149</v>
      </c>
      <c r="C24" s="53">
        <f>C19/C12*100</f>
        <v>12.639689129961267</v>
      </c>
      <c r="D24" s="46" t="s">
        <v>148</v>
      </c>
      <c r="E24" s="11"/>
    </row>
    <row r="25" spans="1:5" ht="56.25" customHeight="1" x14ac:dyDescent="0.25">
      <c r="A25" s="11"/>
      <c r="B25" s="54" t="s">
        <v>150</v>
      </c>
      <c r="C25" s="55"/>
      <c r="D25" s="56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BMu+XN0/XyG6/x3B2dIXmhUDmRli/CrtOvPE4vDvlVL2cVKKlxCbHyT39+sOcxQatExVlL1I7Se3XTmXBngqfA==" saltValue="Fk7i2M+4bktATVvqOllJ/w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7"/>
      <c r="B1" s="57"/>
      <c r="C1" s="57"/>
      <c r="D1" s="57"/>
      <c r="E1" s="57"/>
    </row>
    <row r="2" spans="1:5" ht="15" customHeight="1" x14ac:dyDescent="0.25">
      <c r="A2" s="57"/>
      <c r="B2" s="57"/>
      <c r="C2" s="57"/>
      <c r="D2" s="57"/>
      <c r="E2" s="57"/>
    </row>
    <row r="3" spans="1:5" ht="24.95" customHeight="1" x14ac:dyDescent="0.25">
      <c r="A3" s="57"/>
      <c r="B3" s="58" t="s">
        <v>87</v>
      </c>
      <c r="C3" s="58"/>
      <c r="D3" s="58"/>
      <c r="E3" s="57"/>
    </row>
    <row r="4" spans="1:5" ht="15" customHeight="1" x14ac:dyDescent="0.25">
      <c r="A4" s="57"/>
      <c r="B4" s="58"/>
      <c r="C4" s="58"/>
      <c r="D4" s="58"/>
      <c r="E4" s="57"/>
    </row>
    <row r="5" spans="1:5" ht="15" customHeight="1" x14ac:dyDescent="0.25">
      <c r="A5" s="57"/>
      <c r="B5" s="58"/>
      <c r="C5" s="58"/>
      <c r="D5" s="58"/>
      <c r="E5" s="57"/>
    </row>
    <row r="6" spans="1:5" ht="15" customHeight="1" x14ac:dyDescent="0.25">
      <c r="A6" s="57"/>
      <c r="B6" s="57"/>
      <c r="C6" s="57"/>
      <c r="D6" s="57"/>
      <c r="E6" s="57"/>
    </row>
    <row r="7" spans="1:5" ht="15" customHeight="1" x14ac:dyDescent="0.25">
      <c r="A7" s="57"/>
      <c r="B7" s="57"/>
      <c r="C7" s="57"/>
      <c r="D7" s="57"/>
      <c r="E7" s="57"/>
    </row>
    <row r="8" spans="1:5" ht="15" customHeight="1" x14ac:dyDescent="0.25">
      <c r="A8" s="57"/>
      <c r="B8" s="59" t="s">
        <v>135</v>
      </c>
      <c r="C8" s="60"/>
      <c r="D8" s="61"/>
      <c r="E8" s="57"/>
    </row>
    <row r="9" spans="1:5" ht="15" customHeight="1" x14ac:dyDescent="0.25">
      <c r="A9" s="57"/>
      <c r="B9" s="62" t="s">
        <v>122</v>
      </c>
      <c r="C9" s="63">
        <v>32347889.065021742</v>
      </c>
      <c r="D9" s="64" t="s">
        <v>31</v>
      </c>
      <c r="E9" s="57"/>
    </row>
    <row r="10" spans="1:5" ht="15" customHeight="1" x14ac:dyDescent="0.25">
      <c r="A10" s="57"/>
      <c r="B10" s="65" t="s">
        <v>32</v>
      </c>
      <c r="C10" s="63">
        <v>847007.17299513682</v>
      </c>
      <c r="D10" s="64" t="s">
        <v>31</v>
      </c>
      <c r="E10" s="57"/>
    </row>
    <row r="11" spans="1:5" ht="15" customHeight="1" x14ac:dyDescent="0.25">
      <c r="A11" s="57"/>
      <c r="B11" s="65" t="s">
        <v>62</v>
      </c>
      <c r="C11" s="66">
        <v>0</v>
      </c>
      <c r="D11" s="64" t="s">
        <v>31</v>
      </c>
      <c r="E11" s="57"/>
    </row>
    <row r="12" spans="1:5" ht="15" customHeight="1" x14ac:dyDescent="0.25">
      <c r="A12" s="57"/>
      <c r="B12" s="65" t="s">
        <v>24</v>
      </c>
      <c r="C12" s="67">
        <v>0</v>
      </c>
      <c r="D12" s="64" t="s">
        <v>31</v>
      </c>
      <c r="E12" s="57"/>
    </row>
    <row r="13" spans="1:5" ht="15" customHeight="1" x14ac:dyDescent="0.25">
      <c r="A13" s="57"/>
      <c r="B13" s="65" t="s">
        <v>34</v>
      </c>
      <c r="C13" s="67">
        <v>0</v>
      </c>
      <c r="D13" s="64" t="s">
        <v>31</v>
      </c>
      <c r="E13" s="57"/>
    </row>
    <row r="14" spans="1:5" ht="15" customHeight="1" x14ac:dyDescent="0.25">
      <c r="A14" s="57"/>
      <c r="B14" s="65" t="s">
        <v>35</v>
      </c>
      <c r="C14" s="68">
        <v>-663897.92476033757</v>
      </c>
      <c r="D14" s="64" t="s">
        <v>31</v>
      </c>
      <c r="E14" s="57"/>
    </row>
    <row r="15" spans="1:5" ht="15" customHeight="1" x14ac:dyDescent="0.25">
      <c r="A15" s="57"/>
      <c r="B15" s="65" t="s">
        <v>36</v>
      </c>
      <c r="C15" s="68">
        <v>-366893.45086576894</v>
      </c>
      <c r="D15" s="64" t="s">
        <v>31</v>
      </c>
      <c r="E15" s="57"/>
    </row>
    <row r="16" spans="1:5" ht="15" customHeight="1" x14ac:dyDescent="0.25">
      <c r="A16" s="57"/>
      <c r="B16" s="65" t="s">
        <v>37</v>
      </c>
      <c r="C16" s="67">
        <v>929542.63052309328</v>
      </c>
      <c r="D16" s="64" t="s">
        <v>31</v>
      </c>
      <c r="E16" s="57"/>
    </row>
    <row r="17" spans="1:5" ht="15" customHeight="1" x14ac:dyDescent="0.25">
      <c r="A17" s="57"/>
      <c r="B17" s="69" t="s">
        <v>38</v>
      </c>
      <c r="C17" s="70">
        <v>33093647.492913865</v>
      </c>
      <c r="D17" s="71" t="s">
        <v>31</v>
      </c>
      <c r="E17" s="57"/>
    </row>
    <row r="18" spans="1:5" ht="15" customHeight="1" x14ac:dyDescent="0.25">
      <c r="A18" s="57"/>
      <c r="B18" s="72" t="s">
        <v>123</v>
      </c>
      <c r="C18" s="68">
        <v>0</v>
      </c>
      <c r="D18" s="73" t="s">
        <v>31</v>
      </c>
      <c r="E18" s="57"/>
    </row>
    <row r="19" spans="1:5" ht="27" customHeight="1" x14ac:dyDescent="0.25">
      <c r="A19" s="57"/>
      <c r="B19" s="74" t="s">
        <v>40</v>
      </c>
      <c r="C19" s="68">
        <v>0</v>
      </c>
      <c r="D19" s="73" t="s">
        <v>31</v>
      </c>
      <c r="E19" s="57"/>
    </row>
    <row r="20" spans="1:5" ht="15" customHeight="1" x14ac:dyDescent="0.25">
      <c r="A20" s="57"/>
      <c r="B20" s="75" t="s">
        <v>41</v>
      </c>
      <c r="C20" s="76">
        <v>-102621.7940703705</v>
      </c>
      <c r="D20" s="77" t="s">
        <v>31</v>
      </c>
      <c r="E20" s="57"/>
    </row>
    <row r="21" spans="1:5" ht="15" customHeight="1" x14ac:dyDescent="0.25">
      <c r="A21" s="57"/>
      <c r="B21" s="62" t="s">
        <v>124</v>
      </c>
      <c r="C21" s="68">
        <v>0</v>
      </c>
      <c r="D21" s="73" t="s">
        <v>31</v>
      </c>
      <c r="E21" s="57"/>
    </row>
    <row r="22" spans="1:5" ht="15" customHeight="1" x14ac:dyDescent="0.25">
      <c r="A22" s="57"/>
      <c r="B22" s="72" t="s">
        <v>42</v>
      </c>
      <c r="C22" s="68">
        <v>0</v>
      </c>
      <c r="D22" s="73" t="s">
        <v>31</v>
      </c>
      <c r="E22" s="57"/>
    </row>
    <row r="23" spans="1:5" ht="15" customHeight="1" x14ac:dyDescent="0.25">
      <c r="A23" s="57"/>
      <c r="B23" s="59" t="s">
        <v>136</v>
      </c>
      <c r="C23" s="78">
        <v>32991025.698843494</v>
      </c>
      <c r="D23" s="61" t="s">
        <v>31</v>
      </c>
      <c r="E23" s="57"/>
    </row>
    <row r="24" spans="1:5" ht="30" customHeight="1" x14ac:dyDescent="0.25">
      <c r="A24" s="57"/>
      <c r="B24" s="79" t="s">
        <v>137</v>
      </c>
      <c r="C24" s="79"/>
      <c r="D24" s="79"/>
      <c r="E24" s="57"/>
    </row>
    <row r="25" spans="1:5" ht="15" customHeight="1" x14ac:dyDescent="0.25">
      <c r="A25" s="57"/>
      <c r="B25" s="57"/>
      <c r="C25" s="57"/>
      <c r="D25" s="57"/>
      <c r="E25" s="57"/>
    </row>
    <row r="26" spans="1:5" ht="15" customHeight="1" x14ac:dyDescent="0.25"/>
  </sheetData>
  <sheetProtection algorithmName="SHA-512" hashValue="VIfbHnz887VHNMdt3Gp3nGnWF6wcG2iWMoVsYD65mXYSW+bqOUSpqZqVntrx4ydaofQKJ2brIEdhCnXDpEU1FA==" saltValue="nXjfytsxMZdExTSJxGDGpw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80"/>
      <c r="C1" s="80"/>
      <c r="D1" s="80"/>
      <c r="E1" s="11"/>
    </row>
    <row r="2" spans="1:5" ht="15" customHeight="1" x14ac:dyDescent="0.25">
      <c r="A2" s="11"/>
      <c r="B2" s="80"/>
      <c r="C2" s="80"/>
      <c r="D2" s="80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81"/>
      <c r="C6" s="81"/>
      <c r="D6" s="81"/>
      <c r="E6" s="11"/>
    </row>
    <row r="7" spans="1:5" ht="15" customHeight="1" x14ac:dyDescent="0.25">
      <c r="A7" s="11"/>
      <c r="B7" s="82"/>
      <c r="C7" s="11"/>
      <c r="D7" s="11"/>
      <c r="E7" s="11"/>
    </row>
    <row r="8" spans="1:5" ht="14.25" customHeight="1" x14ac:dyDescent="0.25">
      <c r="A8" s="11"/>
      <c r="B8" s="83" t="s">
        <v>88</v>
      </c>
      <c r="C8" s="84"/>
      <c r="D8" s="85"/>
      <c r="E8" s="11"/>
    </row>
    <row r="9" spans="1:5" ht="15" customHeight="1" x14ac:dyDescent="0.25">
      <c r="A9" s="11"/>
      <c r="B9" s="52" t="s">
        <v>89</v>
      </c>
      <c r="C9" s="2">
        <v>18874833.579789482</v>
      </c>
      <c r="D9" s="46" t="s">
        <v>31</v>
      </c>
      <c r="E9" s="11"/>
    </row>
    <row r="10" spans="1:5" ht="15" customHeight="1" x14ac:dyDescent="0.25">
      <c r="A10" s="11"/>
      <c r="B10" s="86" t="s">
        <v>90</v>
      </c>
      <c r="C10" s="3">
        <f>-'8. Nøgletal'!C19*C9</f>
        <v>-377496.67159578967</v>
      </c>
      <c r="D10" s="46" t="s">
        <v>31</v>
      </c>
      <c r="E10" s="11"/>
    </row>
    <row r="11" spans="1:5" ht="15" customHeight="1" x14ac:dyDescent="0.25">
      <c r="A11" s="11"/>
      <c r="B11" s="86" t="s">
        <v>91</v>
      </c>
      <c r="C11" s="2">
        <f>('5.2. Varige tillæg'!C18)*(1+'8. Nøgletal'!C9)*(1-'8. Nøgletal'!C19)+'5.6 Anlægsprojekter'!C12-'6. Bortfald'!C12+'7. Tilknyttet virksomhed'!C12</f>
        <v>130817.67963599999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18628154.587829694</v>
      </c>
      <c r="D12" s="46" t="s">
        <v>31</v>
      </c>
      <c r="E12" s="11"/>
    </row>
    <row r="13" spans="1:5" ht="15" customHeight="1" x14ac:dyDescent="0.25">
      <c r="A13" s="11"/>
      <c r="B13" s="87" t="s">
        <v>93</v>
      </c>
      <c r="C13" s="88">
        <f>-C12*'8. Nøgletal'!C19</f>
        <v>-372563.0917565939</v>
      </c>
      <c r="D13" s="89" t="s">
        <v>31</v>
      </c>
      <c r="E13" s="90"/>
    </row>
    <row r="14" spans="1:5" ht="15" customHeight="1" x14ac:dyDescent="0.25">
      <c r="A14" s="11"/>
      <c r="B14" s="83" t="s">
        <v>94</v>
      </c>
      <c r="C14" s="84"/>
      <c r="D14" s="85"/>
      <c r="E14" s="11"/>
    </row>
    <row r="15" spans="1:5" ht="15" customHeight="1" x14ac:dyDescent="0.25">
      <c r="A15" s="11"/>
      <c r="B15" s="44" t="s">
        <v>46</v>
      </c>
      <c r="C15" s="3">
        <v>18509595.21195149</v>
      </c>
      <c r="D15" s="46" t="s">
        <v>31</v>
      </c>
      <c r="E15" s="11"/>
    </row>
    <row r="16" spans="1:5" ht="15" customHeight="1" x14ac:dyDescent="0.25">
      <c r="A16" s="11"/>
      <c r="B16" s="86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6" t="s">
        <v>95</v>
      </c>
      <c r="C17" s="2">
        <f>('5.2. Varige tillæg'!E18)*(1+'8. Nøgletal'!C9)*(1-'8. Nøgletal'!C14)+'5.6 Anlægsprojekter'!E12-'6. Bortfald'!E12+'7. Tilknyttet virksomhed'!E12</f>
        <v>0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18509595.21195149</v>
      </c>
      <c r="D18" s="46" t="s">
        <v>31</v>
      </c>
      <c r="E18" s="11"/>
    </row>
    <row r="19" spans="1:5" ht="15" customHeight="1" x14ac:dyDescent="0.25">
      <c r="A19" s="11"/>
      <c r="B19" s="87" t="s">
        <v>97</v>
      </c>
      <c r="C19" s="88">
        <f>-C18*'8. Nøgletal'!C15</f>
        <v>0</v>
      </c>
      <c r="D19" s="89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-372563.0917565939</v>
      </c>
      <c r="D20" s="27" t="s">
        <v>31</v>
      </c>
      <c r="E20" s="11"/>
    </row>
    <row r="21" spans="1:5" ht="39.950000000000003" customHeight="1" x14ac:dyDescent="0.25">
      <c r="A21" s="11"/>
      <c r="B21" s="91" t="s">
        <v>125</v>
      </c>
      <c r="C21" s="92"/>
      <c r="D21" s="93"/>
      <c r="E21" s="90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RzGfjPgMsUb3K2UIaGbruEKp1vN7jEGC5uwljGdYbis23BO5nvenDsYXDRZWNvBvGB5vlVUzY9Q7Ld1fD3DByA==" saltValue="srRqMS4MbEPdywX5DMOvKQ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4" t="s">
        <v>99</v>
      </c>
      <c r="C8" s="95"/>
      <c r="D8" s="96"/>
      <c r="E8" s="11"/>
    </row>
    <row r="9" spans="1:5" ht="15" customHeight="1" x14ac:dyDescent="0.25">
      <c r="A9" s="11"/>
      <c r="B9" s="97" t="s">
        <v>138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7" t="s">
        <v>139</v>
      </c>
      <c r="C10" s="33">
        <f>'5.1.a. § 10-tillæg'!E10</f>
        <v>8302.213075770007</v>
      </c>
      <c r="D10" s="46" t="s">
        <v>31</v>
      </c>
      <c r="E10" s="11"/>
    </row>
    <row r="11" spans="1:5" ht="15" customHeight="1" x14ac:dyDescent="0.25">
      <c r="A11" s="11"/>
      <c r="B11" s="97" t="s">
        <v>140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7" t="s">
        <v>141</v>
      </c>
      <c r="C12" s="33">
        <f>'5.1.a. § 10-tillæg'!E12</f>
        <v>6128.6271587200026</v>
      </c>
      <c r="D12" s="46" t="s">
        <v>31</v>
      </c>
      <c r="E12" s="11"/>
    </row>
    <row r="13" spans="1:5" ht="15" customHeight="1" x14ac:dyDescent="0.25">
      <c r="A13" s="11"/>
      <c r="B13" s="98" t="s">
        <v>142</v>
      </c>
      <c r="C13" s="33">
        <f>'5.1.a. § 10-tillæg'!E13</f>
        <v>972.80200638000042</v>
      </c>
      <c r="D13" s="46" t="s">
        <v>31</v>
      </c>
      <c r="E13" s="11"/>
    </row>
    <row r="14" spans="1:5" ht="15" customHeight="1" x14ac:dyDescent="0.25">
      <c r="A14" s="11"/>
      <c r="B14" s="98" t="s">
        <v>151</v>
      </c>
      <c r="C14" s="99">
        <v>68789</v>
      </c>
      <c r="D14" s="46" t="s">
        <v>31</v>
      </c>
      <c r="E14" s="11"/>
    </row>
    <row r="15" spans="1:5" ht="15" customHeight="1" x14ac:dyDescent="0.25">
      <c r="A15" s="11"/>
      <c r="B15" s="98"/>
      <c r="C15" s="99"/>
      <c r="D15" s="46" t="s">
        <v>31</v>
      </c>
      <c r="E15" s="11"/>
    </row>
    <row r="16" spans="1:5" ht="15" customHeight="1" x14ac:dyDescent="0.25">
      <c r="A16" s="11"/>
      <c r="B16" s="98"/>
      <c r="C16" s="99"/>
      <c r="D16" s="46" t="s">
        <v>31</v>
      </c>
      <c r="E16" s="11"/>
    </row>
    <row r="17" spans="1:5" ht="15" customHeight="1" x14ac:dyDescent="0.25">
      <c r="A17" s="11"/>
      <c r="B17" s="98"/>
      <c r="C17" s="99"/>
      <c r="D17" s="46" t="s">
        <v>31</v>
      </c>
      <c r="E17" s="11"/>
    </row>
    <row r="18" spans="1:5" ht="15" customHeight="1" x14ac:dyDescent="0.25">
      <c r="A18" s="11"/>
      <c r="B18" s="98"/>
      <c r="C18" s="99"/>
      <c r="D18" s="46" t="s">
        <v>31</v>
      </c>
      <c r="E18" s="11"/>
    </row>
    <row r="19" spans="1:5" ht="15" customHeight="1" x14ac:dyDescent="0.25">
      <c r="A19" s="11"/>
      <c r="B19" s="98"/>
      <c r="C19" s="99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100">
        <f>SUM(C9:C19)</f>
        <v>84192.642240870016</v>
      </c>
      <c r="D20" s="101" t="s">
        <v>31</v>
      </c>
      <c r="E20" s="11"/>
    </row>
    <row r="21" spans="1:5" ht="15" customHeight="1" x14ac:dyDescent="0.25">
      <c r="A21" s="11"/>
      <c r="B21" s="102"/>
      <c r="C21" s="103"/>
      <c r="D21" s="103"/>
      <c r="E21" s="11"/>
    </row>
    <row r="22" spans="1:5" ht="15" customHeight="1" x14ac:dyDescent="0.25">
      <c r="A22" s="11"/>
      <c r="B22" s="83" t="s">
        <v>39</v>
      </c>
      <c r="C22" s="84"/>
      <c r="D22" s="85"/>
      <c r="E22" s="11"/>
    </row>
    <row r="23" spans="1:5" ht="15" customHeight="1" x14ac:dyDescent="0.25">
      <c r="A23" s="11"/>
      <c r="B23" s="104" t="s">
        <v>49</v>
      </c>
      <c r="C23" s="33">
        <v>0</v>
      </c>
      <c r="D23" s="46" t="s">
        <v>31</v>
      </c>
      <c r="E23" s="11"/>
    </row>
    <row r="24" spans="1:5" ht="15" customHeight="1" x14ac:dyDescent="0.25">
      <c r="A24" s="11"/>
      <c r="B24" s="104" t="s">
        <v>50</v>
      </c>
      <c r="C24" s="33">
        <v>0</v>
      </c>
      <c r="D24" s="46" t="s">
        <v>31</v>
      </c>
      <c r="E24" s="11"/>
    </row>
    <row r="25" spans="1:5" ht="15" customHeight="1" x14ac:dyDescent="0.25">
      <c r="A25" s="11"/>
      <c r="B25" s="25" t="s">
        <v>48</v>
      </c>
      <c r="C25" s="100">
        <f>SUM(C23:C24)</f>
        <v>0</v>
      </c>
      <c r="D25" s="101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TjDtgCPcW2iSJrZgJXp1uYZqN3kPbx+tvqBxajuhYm0QZTlUX+rDeAoTZL+PWLFJDstKMGiPu7dgFRdWCY1HUg==" saltValue="fqvLu7nK0AMoYuzDHWF+Ew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7" t="s">
        <v>138</v>
      </c>
      <c r="C9" s="33">
        <v>1805022.72671553</v>
      </c>
      <c r="D9" s="33">
        <v>1444224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7" t="s">
        <v>139</v>
      </c>
      <c r="C10" s="33">
        <v>77050.786924229993</v>
      </c>
      <c r="D10" s="33">
        <v>85353</v>
      </c>
      <c r="E10" s="33">
        <f t="shared" ref="E10:E19" si="0">MAX(D10-C10,0)</f>
        <v>8302.213075770007</v>
      </c>
      <c r="F10" s="46" t="s">
        <v>31</v>
      </c>
      <c r="G10" s="11"/>
    </row>
    <row r="11" spans="1:7" ht="15" customHeight="1" x14ac:dyDescent="0.25">
      <c r="A11" s="11"/>
      <c r="B11" s="97" t="s">
        <v>140</v>
      </c>
      <c r="C11" s="33">
        <v>36309.957360150001</v>
      </c>
      <c r="D11" s="33">
        <v>16918.32</v>
      </c>
      <c r="E11" s="33">
        <f t="shared" si="0"/>
        <v>0</v>
      </c>
      <c r="F11" s="46" t="s">
        <v>31</v>
      </c>
      <c r="G11" s="11"/>
    </row>
    <row r="12" spans="1:7" ht="15" customHeight="1" x14ac:dyDescent="0.25">
      <c r="A12" s="11"/>
      <c r="B12" s="97" t="s">
        <v>141</v>
      </c>
      <c r="C12" s="33">
        <v>45152.372841279997</v>
      </c>
      <c r="D12" s="33">
        <v>51281</v>
      </c>
      <c r="E12" s="33">
        <f t="shared" si="0"/>
        <v>6128.6271587200026</v>
      </c>
      <c r="F12" s="46" t="s">
        <v>31</v>
      </c>
      <c r="G12" s="11"/>
    </row>
    <row r="13" spans="1:7" ht="15" customHeight="1" x14ac:dyDescent="0.25">
      <c r="A13" s="11"/>
      <c r="B13" s="98" t="s">
        <v>142</v>
      </c>
      <c r="C13" s="33">
        <v>7388.1979936199996</v>
      </c>
      <c r="D13" s="33">
        <v>8361</v>
      </c>
      <c r="E13" s="33">
        <f t="shared" si="0"/>
        <v>972.80200638000042</v>
      </c>
      <c r="F13" s="46" t="s">
        <v>31</v>
      </c>
      <c r="G13" s="11"/>
    </row>
    <row r="14" spans="1:7" ht="15" hidden="1" customHeight="1" x14ac:dyDescent="0.25">
      <c r="A14" s="11"/>
      <c r="B14" s="98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8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8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8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8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8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100"/>
      <c r="D20" s="100"/>
      <c r="E20" s="100"/>
      <c r="F20" s="101"/>
      <c r="G20" s="11"/>
    </row>
    <row r="21" spans="1:7" ht="39.75" customHeight="1" x14ac:dyDescent="0.25">
      <c r="A21" s="11"/>
      <c r="B21" s="49" t="s">
        <v>104</v>
      </c>
      <c r="C21" s="50"/>
      <c r="D21" s="50"/>
      <c r="E21" s="50"/>
      <c r="F21" s="51"/>
      <c r="G21" s="11"/>
    </row>
    <row r="22" spans="1:7" ht="15" customHeight="1" x14ac:dyDescent="0.25">
      <c r="A22" s="11"/>
      <c r="B22" s="108"/>
      <c r="C22" s="103"/>
      <c r="D22" s="103"/>
      <c r="E22" s="103"/>
      <c r="F22" s="103"/>
      <c r="G22" s="11"/>
    </row>
    <row r="23" spans="1:7" ht="15" customHeight="1" x14ac:dyDescent="0.25">
      <c r="A23" s="11"/>
      <c r="B23" s="108"/>
      <c r="C23" s="103"/>
      <c r="D23" s="103"/>
      <c r="E23" s="103"/>
      <c r="F23" s="103"/>
      <c r="G23" s="11"/>
    </row>
  </sheetData>
  <sheetProtection algorithmName="SHA-512" hashValue="JkIHet3xxlxt0OZK9HTgb1l+BwZbx1yP8yi2r58xgRr3k0n+LhvvpE3t7sx7lXtgEiMmZJHl1YLAc7rsCtYq7A==" saltValue="5OUqKUIiA+VDMVFw3EzHcA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152</v>
      </c>
      <c r="C10" s="33">
        <v>129738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2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2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112"/>
      <c r="C13" s="33"/>
      <c r="D13" s="46" t="s">
        <v>31</v>
      </c>
      <c r="E13" s="33"/>
      <c r="F13" s="46" t="s">
        <v>31</v>
      </c>
      <c r="G13" s="11"/>
    </row>
    <row r="14" spans="1:7" ht="15" customHeight="1" x14ac:dyDescent="0.25">
      <c r="A14" s="11"/>
      <c r="B14" s="112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2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2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2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100">
        <f>SUM(C10:C17)</f>
        <v>129738</v>
      </c>
      <c r="D18" s="101" t="s">
        <v>31</v>
      </c>
      <c r="E18" s="100">
        <f>SUM(E10:E17)</f>
        <v>0</v>
      </c>
      <c r="F18" s="101" t="s">
        <v>31</v>
      </c>
      <c r="G18" s="11"/>
    </row>
    <row r="19" spans="1:7" ht="15" customHeight="1" x14ac:dyDescent="0.25">
      <c r="A19" s="11"/>
      <c r="B19" s="112" t="s">
        <v>35</v>
      </c>
      <c r="C19" s="33">
        <f>-C18*'8. Nøgletal'!C23</f>
        <v>-2594.7600000000002</v>
      </c>
      <c r="D19" s="46" t="s">
        <v>31</v>
      </c>
      <c r="E19" s="33">
        <f>-E18*'8. Nøgletal'!C23</f>
        <v>0</v>
      </c>
      <c r="F19" s="46" t="s">
        <v>31</v>
      </c>
      <c r="G19" s="11"/>
    </row>
    <row r="20" spans="1:7" ht="15" customHeight="1" x14ac:dyDescent="0.25">
      <c r="A20" s="11"/>
      <c r="B20" s="112" t="s">
        <v>36</v>
      </c>
      <c r="C20" s="33">
        <f>-C18*'8. Nøgletal'!C19</f>
        <v>-2594.7600000000002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2" t="s">
        <v>37</v>
      </c>
      <c r="C21" s="33">
        <f>SUM(C18:C20)*'8. Nøgletal'!C9</f>
        <v>3599.4510720000003</v>
      </c>
      <c r="D21" s="46" t="s">
        <v>31</v>
      </c>
      <c r="E21" s="33">
        <f>SUM(E18:E20)*'8. Nøgletal'!C9</f>
        <v>0</v>
      </c>
      <c r="F21" s="46" t="s">
        <v>31</v>
      </c>
      <c r="G21" s="11"/>
    </row>
    <row r="22" spans="1:7" ht="26.25" customHeight="1" x14ac:dyDescent="0.25">
      <c r="A22" s="11"/>
      <c r="B22" s="105" t="s">
        <v>106</v>
      </c>
      <c r="C22" s="100">
        <f>SUM(C18:C21)</f>
        <v>128147.93107200001</v>
      </c>
      <c r="D22" s="101" t="s">
        <v>31</v>
      </c>
      <c r="E22" s="100">
        <f>SUM(E18:E21)</f>
        <v>0</v>
      </c>
      <c r="F22" s="101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PBzYvEzA40gsYQNDQc7yJwe2d1HKGloVp1lZq7la6OLti0BZWfMtCRRPZ5aGTDq5eu1Yle5CiL3cAivQZ5tEnA==" saltValue="pFFwkLo9R5bnSL+5YI0XhA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18</v>
      </c>
      <c r="C8" s="84"/>
      <c r="D8" s="84"/>
      <c r="E8" s="84"/>
      <c r="F8" s="85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153</v>
      </c>
      <c r="C10" s="33"/>
      <c r="D10" s="46" t="s">
        <v>31</v>
      </c>
      <c r="E10" s="33"/>
      <c r="F10" s="46" t="s">
        <v>31</v>
      </c>
      <c r="G10" s="11"/>
    </row>
    <row r="11" spans="1:7" ht="15" customHeight="1" x14ac:dyDescent="0.25">
      <c r="A11" s="11"/>
      <c r="B11" s="112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2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100">
        <f>SUM(C10:C12)</f>
        <v>0</v>
      </c>
      <c r="D13" s="101" t="s">
        <v>31</v>
      </c>
      <c r="E13" s="100">
        <f>SUM(E10:E12)</f>
        <v>0</v>
      </c>
      <c r="F13" s="101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3"/>
      <c r="C15" s="113"/>
      <c r="D15" s="113"/>
      <c r="E15" s="113"/>
      <c r="F15" s="113"/>
      <c r="G15" s="11"/>
    </row>
  </sheetData>
  <sheetProtection algorithmName="SHA-512" hashValue="2E4l/tETbMDl9disVN8Ib/WEHB6jOMMXxv/+GxR7NrgSGJy5Vrrypr1845WyCMDLl+iIwxxkK2RTH06hETkvkQ==" saltValue="NHWYhbSaeqMtESD9Suu43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3" t="s">
        <v>108</v>
      </c>
      <c r="C8" s="84"/>
      <c r="D8" s="85"/>
      <c r="E8" s="11"/>
    </row>
    <row r="9" spans="1:5" ht="15" customHeight="1" x14ac:dyDescent="0.25">
      <c r="A9" s="11"/>
      <c r="B9" s="114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5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5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6" t="s">
        <v>110</v>
      </c>
      <c r="C12" s="100">
        <f>SUM(C9:C11)*(1+'8. Nøgletal'!C9)*(1+'8. Nøgletal'!C10)</f>
        <v>0</v>
      </c>
      <c r="D12" s="101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xEptI95cQKaAdwsZYcHpZogdua20lQwboSlrgOUoN0VrvVAshz5lr5QoaGYrFSylMEvmTQaunlqQZDJ4KX676w==" saltValue="Web2/BxzLi8GtWvJ5LVHIg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3" t="s">
        <v>57</v>
      </c>
      <c r="C8" s="84"/>
      <c r="D8" s="85"/>
      <c r="E8" s="11"/>
    </row>
    <row r="9" spans="1:5" ht="26.25" x14ac:dyDescent="0.25">
      <c r="A9" s="11"/>
      <c r="B9" s="117" t="s">
        <v>112</v>
      </c>
      <c r="C9" s="118"/>
      <c r="D9" s="117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3" t="s">
        <v>59</v>
      </c>
      <c r="C12" s="84"/>
      <c r="D12" s="85"/>
      <c r="E12" s="11"/>
    </row>
    <row r="13" spans="1:5" ht="26.25" customHeight="1" x14ac:dyDescent="0.25">
      <c r="A13" s="11"/>
      <c r="B13" s="117" t="s">
        <v>143</v>
      </c>
      <c r="C13" s="118"/>
      <c r="D13" s="117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100">
        <f>C11+C15</f>
        <v>0</v>
      </c>
      <c r="D16" s="101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VQB1ffXtg6h3B7mPpcuFo2xycu2hPFwLtSoNzICQmxattFiCpFDzpc5ES3m7XOQJXukPKxCWF/EPnYP/IzhWuw==" saltValue="F/cYI+IzLqtTssHntepg0w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19" t="s">
        <v>63</v>
      </c>
      <c r="C9" s="120" t="s">
        <v>65</v>
      </c>
      <c r="D9" s="121"/>
      <c r="E9" s="120" t="s">
        <v>64</v>
      </c>
      <c r="F9" s="121"/>
      <c r="G9" s="120" t="s">
        <v>66</v>
      </c>
      <c r="H9" s="121"/>
      <c r="I9" s="11"/>
    </row>
    <row r="10" spans="1:9" ht="15" customHeight="1" x14ac:dyDescent="0.25">
      <c r="A10" s="11"/>
      <c r="B10" s="114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100">
        <f>SUM(C10:C10)</f>
        <v>0</v>
      </c>
      <c r="D11" s="100" t="s">
        <v>68</v>
      </c>
      <c r="E11" s="100">
        <f>SUM(E10:E10)</f>
        <v>0</v>
      </c>
      <c r="F11" s="100" t="s">
        <v>68</v>
      </c>
      <c r="G11" s="100">
        <f>SUM(G10:G10)</f>
        <v>0</v>
      </c>
      <c r="H11" s="101" t="s">
        <v>31</v>
      </c>
      <c r="I11" s="11"/>
    </row>
    <row r="12" spans="1:9" ht="15" customHeight="1" x14ac:dyDescent="0.25">
      <c r="A12" s="11"/>
      <c r="B12" s="25" t="s">
        <v>115</v>
      </c>
      <c r="C12" s="100">
        <f>C11*(1+'8. Nøgletal'!C9)</f>
        <v>0</v>
      </c>
      <c r="D12" s="100" t="s">
        <v>68</v>
      </c>
      <c r="E12" s="100">
        <f>E11*(1+'8. Nøgletal'!C9)</f>
        <v>0</v>
      </c>
      <c r="F12" s="100" t="s">
        <v>68</v>
      </c>
      <c r="G12" s="100">
        <f>G11*(1+'8. Nøgletal'!C9)</f>
        <v>0</v>
      </c>
      <c r="H12" s="101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mnib8ZCHFFiBLOCW8A/3uWe4v6WgLX5PzjtmxINSSl0XJ5aURRGCvqKpFz4FmJWB/cqCF2IMd/sIQmGhiJGJTQ==" saltValue="fOZoTAdlDeUhdgScS2jxWg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116</v>
      </c>
      <c r="C8" s="84"/>
      <c r="D8" s="84"/>
      <c r="E8" s="84"/>
      <c r="F8" s="85"/>
      <c r="G8" s="11"/>
    </row>
    <row r="9" spans="1:7" ht="15" customHeight="1" x14ac:dyDescent="0.25">
      <c r="A9" s="11"/>
      <c r="B9" s="122" t="s">
        <v>71</v>
      </c>
      <c r="C9" s="123" t="s">
        <v>53</v>
      </c>
      <c r="D9" s="124"/>
      <c r="E9" s="123" t="s">
        <v>54</v>
      </c>
      <c r="F9" s="124"/>
      <c r="G9" s="11"/>
    </row>
    <row r="10" spans="1:7" ht="15" customHeight="1" x14ac:dyDescent="0.25">
      <c r="A10" s="11"/>
      <c r="B10" s="125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100">
        <f>SUM(C10:C10)</f>
        <v>0</v>
      </c>
      <c r="D11" s="101" t="s">
        <v>31</v>
      </c>
      <c r="E11" s="100">
        <f>SUM(E10:E10)</f>
        <v>0</v>
      </c>
      <c r="F11" s="101" t="s">
        <v>31</v>
      </c>
      <c r="G11" s="11"/>
    </row>
    <row r="12" spans="1:7" ht="15" customHeight="1" x14ac:dyDescent="0.25">
      <c r="A12" s="11"/>
      <c r="B12" s="25" t="s">
        <v>117</v>
      </c>
      <c r="C12" s="100">
        <f>C11*(1+'8. Nøgletal'!C9)</f>
        <v>0</v>
      </c>
      <c r="D12" s="101" t="s">
        <v>31</v>
      </c>
      <c r="E12" s="100">
        <f>E11*(1+'8. Nøgletal'!C9)</f>
        <v>0</v>
      </c>
      <c r="F12" s="101" t="s">
        <v>31</v>
      </c>
      <c r="G12" s="90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3"/>
      <c r="C14" s="113"/>
      <c r="D14" s="113"/>
      <c r="E14" s="113"/>
      <c r="F14" s="113"/>
      <c r="G14" s="11"/>
    </row>
  </sheetData>
  <sheetProtection algorithmName="SHA-512" hashValue="LQ2HjK/fHdR1rNjA2ilVAKZj01QeYNKvAfotCtbuuSziSDXotLdX0LSZQlshYk3T78W0O0blSXWzqgwKn58w3A==" saltValue="IZXHbjkdJpBTvhO0/4fHRg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26</v>
      </c>
      <c r="C8" s="84"/>
      <c r="D8" s="84"/>
      <c r="E8" s="84"/>
      <c r="F8" s="85"/>
      <c r="G8" s="11"/>
    </row>
    <row r="9" spans="1:7" ht="15" customHeight="1" x14ac:dyDescent="0.25">
      <c r="A9" s="11"/>
      <c r="B9" s="122" t="s">
        <v>75</v>
      </c>
      <c r="C9" s="126" t="s">
        <v>53</v>
      </c>
      <c r="D9" s="111"/>
      <c r="E9" s="126" t="s">
        <v>54</v>
      </c>
      <c r="F9" s="111"/>
      <c r="G9" s="11"/>
    </row>
    <row r="10" spans="1:7" ht="26.25" customHeight="1" x14ac:dyDescent="0.25">
      <c r="A10" s="11"/>
      <c r="B10" s="127" t="s">
        <v>133</v>
      </c>
      <c r="C10" s="128"/>
      <c r="D10" s="129" t="s">
        <v>31</v>
      </c>
      <c r="E10" s="128"/>
      <c r="F10" s="129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hQ9m3oL5pRChBqsIPoruLOgF0acl905BPr84/+/pL7sxWvsyNljZBdCNyCfabnsw9P4Vx2yna8ZJG6HE1W7zYA==" saltValue="ANux2NDvbLusggKI5Grdq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2.8899999999999999E-2</v>
      </c>
      <c r="D9" s="22"/>
    </row>
    <row r="10" spans="1:4" ht="15" customHeight="1" x14ac:dyDescent="0.25">
      <c r="A10" s="11"/>
      <c r="B10" s="133" t="s">
        <v>119</v>
      </c>
      <c r="C10" s="4">
        <v>2.8899999999999999E-2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82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82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4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82"/>
      <c r="C21" s="11"/>
      <c r="D21" s="11"/>
    </row>
    <row r="22" spans="1:4" ht="15" customHeight="1" x14ac:dyDescent="0.25">
      <c r="A22" s="11"/>
      <c r="B22" s="83" t="s">
        <v>35</v>
      </c>
      <c r="C22" s="85"/>
      <c r="D22" s="11"/>
    </row>
    <row r="23" spans="1:4" ht="15" customHeight="1" x14ac:dyDescent="0.25">
      <c r="A23" s="11"/>
      <c r="B23" s="44" t="s">
        <v>82</v>
      </c>
      <c r="C23" s="8">
        <v>0.02</v>
      </c>
      <c r="D23" s="22"/>
    </row>
    <row r="24" spans="1:4" ht="15" customHeight="1" x14ac:dyDescent="0.25">
      <c r="A24" s="11"/>
      <c r="B24" s="44" t="s">
        <v>121</v>
      </c>
      <c r="C24" s="8">
        <v>0.02</v>
      </c>
      <c r="D24" s="22"/>
    </row>
    <row r="25" spans="1:4" ht="15" customHeight="1" x14ac:dyDescent="0.25">
      <c r="A25" s="11"/>
      <c r="B25" s="83"/>
      <c r="C25" s="85"/>
      <c r="D25" s="11"/>
    </row>
    <row r="26" spans="1:4" ht="15" customHeight="1" x14ac:dyDescent="0.25">
      <c r="A26" s="11"/>
      <c r="B26" s="82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BmsiGCoqr1kPDpfMXNIPKJl+1rdgXXUhkVC4K8SDRpCehMRM/eH79KfBv/mOO6hQBtDEXyD9tvwZ8bJsHcfGnw==" saltValue="i+wLx7MJe5Y834NDuDcPRA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2026-10-01T10:17:33Z</dcterms:modified>
</cp:coreProperties>
</file>