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Skanderborg Vand AS (V166)\ØR2027\"/>
    </mc:Choice>
  </mc:AlternateContent>
  <xr:revisionPtr revIDLastSave="0" documentId="13_ncr:1_{8A11F0AB-E625-4861-8CD0-69C13DC98013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Engangstillæg'!$A$1:$G$17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Engangstillæg'!$B$8:$F$15</definedName>
    <definedName name="EngTillæg_Tabel_Værdi">'5.3. Engangstillæg'!$B$15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Engangstillæg'!$A$1:$G$17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5" i="10"/>
  <c r="C15" i="10"/>
  <c r="E18" i="9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9" i="3" s="1"/>
  <c r="C16" i="6"/>
  <c r="C16" i="12" l="1"/>
  <c r="C21" i="3" s="1"/>
  <c r="C13" i="3"/>
  <c r="C14" i="3"/>
  <c r="E19" i="9"/>
  <c r="C9" i="7"/>
  <c r="C20" i="7" s="1"/>
  <c r="C11" i="4" s="1"/>
  <c r="C12" i="4" s="1"/>
  <c r="C15" i="4" s="1"/>
  <c r="C19" i="4" s="1"/>
  <c r="C24" i="4" s="1"/>
  <c r="C12" i="11"/>
  <c r="C20" i="3" s="1"/>
  <c r="C19" i="9"/>
  <c r="C21" i="9" s="1"/>
  <c r="C22" i="9" s="1"/>
  <c r="E20" i="9"/>
  <c r="C12" i="13"/>
  <c r="C11" i="6" s="1"/>
  <c r="C12" i="6" s="1"/>
  <c r="C13" i="6" s="1"/>
  <c r="E12" i="13"/>
  <c r="C17" i="6" s="1"/>
  <c r="E21" i="9" l="1"/>
  <c r="E22" i="9" s="1"/>
  <c r="C10" i="3" s="1"/>
  <c r="C11" i="3"/>
  <c r="C18" i="6"/>
  <c r="C19" i="6" s="1"/>
  <c r="C20" i="6" s="1"/>
  <c r="C16" i="3" s="1"/>
  <c r="C15" i="3" l="1"/>
  <c r="C17" i="3"/>
  <c r="C18" i="3" s="1"/>
  <c r="C23" i="3" s="1"/>
</calcChain>
</file>

<file path=xl/sharedStrings.xml><?xml version="1.0" encoding="utf-8"?>
<sst xmlns="http://schemas.openxmlformats.org/spreadsheetml/2006/main" count="341" uniqueCount="156">
  <si>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</si>
  <si>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</si>
  <si>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</si>
  <si>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</si>
  <si>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</si>
  <si>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</si>
  <si>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</si>
  <si>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</si>
  <si>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</si>
  <si>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</si>
  <si>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</si>
  <si>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</si>
  <si>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</si>
  <si>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</si>
  <si>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</si>
  <si>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</si>
  <si>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</si>
  <si>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</si>
  <si>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</si>
  <si>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</si>
  <si>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</si>
  <si>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</si>
  <si>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</si>
  <si>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</si>
  <si>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</si>
  <si>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</si>
  <si>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</si>
  <si>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</si>
  <si>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</si>
  <si>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</si>
  <si>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</si>
  <si>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</si>
  <si>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</si>
  <si>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</si>
  <si>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</si>
  <si>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</si>
  <si>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</si>
  <si>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</si>
  <si>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</si>
  <si>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</si>
  <si>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</si>
  <si>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</si>
  <si>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</si>
  <si>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</si>
  <si>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</si>
  <si>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</si>
  <si>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</si>
  <si>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</si>
  <si>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</si>
  <si>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</si>
  <si>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</si>
  <si>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</si>
  <si>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</si>
  <si>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</si>
  <si>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</si>
  <si>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</si>
  <si>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</si>
  <si>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</si>
  <si>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</si>
  <si>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</si>
  <si>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</si>
  <si>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</si>
  <si>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</si>
  <si>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</si>
  <si>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</si>
  <si>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</si>
  <si>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</si>
  <si>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</si>
  <si>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</si>
  <si>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</si>
  <si>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</si>
  <si>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</si>
  <si>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</si>
  <si>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</si>
  <si>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</si>
  <si>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</si>
  <si>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</si>
  <si>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</si>
  <si>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</si>
  <si>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</si>
  <si>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</si>
  <si>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</si>
  <si>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</si>
  <si>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</si>
  <si>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</si>
  <si>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</si>
  <si>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</si>
  <si>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</si>
  <si>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</si>
  <si>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</si>
  <si>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</si>
  <si>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</si>
  <si>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</si>
  <si>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</si>
  <si>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</si>
  <si>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</si>
  <si>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</si>
  <si>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</si>
  <si>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</si>
  <si>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</si>
  <si>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</si>
  <si>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</si>
  <si>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</si>
  <si>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</si>
  <si>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</si>
  <si>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</si>
  <si>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</si>
  <si>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</si>
  <si>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</si>
  <si>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</si>
  <si>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</si>
  <si>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</si>
  <si>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</si>
  <si>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</si>
  <si>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</si>
  <si>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</si>
  <si>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</si>
  <si>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</si>
  <si>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</si>
  <si>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</si>
  <si>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</si>
  <si>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</si>
  <si>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</si>
  <si>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</si>
  <si>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</si>
  <si>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</si>
  <si>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</si>
  <si>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</si>
  <si>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</si>
  <si>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</si>
  <si>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</si>
  <si>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</si>
  <si>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</si>
  <si>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</si>
  <si>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</si>
  <si>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</si>
  <si>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</si>
  <si>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</si>
  <si>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</si>
  <si>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</si>
  <si>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</si>
  <si>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</si>
  <si>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</si>
  <si>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</si>
  <si>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</si>
  <si>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</si>
  <si>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</si>
  <si>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</si>
  <si>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</si>
  <si>
    <t>Forsyningssikkerhed</t>
  </si>
  <si>
    <t>Byggemodninger</t>
  </si>
  <si>
    <t>NIS2</t>
  </si>
  <si>
    <t>Strukturplan - nyt vandværk mv.</t>
  </si>
  <si>
    <t>Vandsamarbejde etableret i medfør af §48 i vandforsyningsloven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</si>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</sst>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5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3" fontId="3" fillId="2" borderId="0" xfId="0" applyNumberFormat="1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wIb3v4IeWoByMMrcs1JRFfc0uDb1q4ZSoiQpZ/aFEsl3h6jcbpe8IhEmFQxOeJlLthN5bYmVvu91ojS/Rah0Bg==" saltValue="saxj+6X14PxDw9iTvFois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18523569.114718661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37376.854106693194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148</v>
      </c>
      <c r="C12" s="32">
        <v>46671.251998116335</v>
      </c>
      <c r="D12" s="30" t="s">
        <v>31</v>
      </c>
      <c r="E12" s="11"/>
    </row>
    <row r="13" spans="1:5" ht="15" customHeight="1" x14ac:dyDescent="0.25">
      <c r="A13" s="11"/>
      <c r="B13" s="31" t="s">
        <v>24</v>
      </c>
      <c r="C13" s="33">
        <f>-('6. Bortfald'!C12+'6. Bortfald'!E12)</f>
        <v>0</v>
      </c>
      <c r="D13" s="30" t="s">
        <v>31</v>
      </c>
      <c r="E13" s="11"/>
    </row>
    <row r="14" spans="1:5" ht="15" customHeight="1" x14ac:dyDescent="0.25">
      <c r="A14" s="11"/>
      <c r="B14" s="31" t="s">
        <v>34</v>
      </c>
      <c r="C14" s="33">
        <f>'7. Tilknyttet virksomhed'!C12+'7. Tilknyttet virksomhed'!E12</f>
        <v>0</v>
      </c>
      <c r="D14" s="30" t="s">
        <v>31</v>
      </c>
      <c r="E14" s="11"/>
    </row>
    <row r="15" spans="1:5" ht="15" customHeight="1" x14ac:dyDescent="0.25">
      <c r="A15" s="11"/>
      <c r="B15" s="31" t="s">
        <v>35</v>
      </c>
      <c r="C15" s="34">
        <f>-(SUM(C9:C14)*'8. Nøgletal'!C24)</f>
        <v>-371716.47837166156</v>
      </c>
      <c r="D15" s="30" t="s">
        <v>31</v>
      </c>
      <c r="E15" s="11"/>
    </row>
    <row r="16" spans="1:5" ht="15" customHeight="1" x14ac:dyDescent="0.25">
      <c r="A16" s="11"/>
      <c r="B16" s="31" t="s">
        <v>36</v>
      </c>
      <c r="C16" s="34">
        <f>'4. Generelle eff. krav'!C20</f>
        <v>-176365.89648378902</v>
      </c>
      <c r="D16" s="30" t="s">
        <v>31</v>
      </c>
      <c r="E16" s="11"/>
    </row>
    <row r="17" spans="1:5" ht="15" customHeight="1" x14ac:dyDescent="0.25">
      <c r="A17" s="11"/>
      <c r="B17" s="31" t="s">
        <v>37</v>
      </c>
      <c r="C17" s="33">
        <f>SUM(C9:C16)*'8. Nøgletal'!C10</f>
        <v>232967.99951298744</v>
      </c>
      <c r="D17" s="30" t="s">
        <v>31</v>
      </c>
      <c r="E17" s="11"/>
    </row>
    <row r="18" spans="1:5" ht="15" customHeight="1" x14ac:dyDescent="0.25">
      <c r="A18" s="11"/>
      <c r="B18" s="35" t="s">
        <v>38</v>
      </c>
      <c r="C18" s="36">
        <f>SUM(C9:C17)</f>
        <v>18292502.845481008</v>
      </c>
      <c r="D18" s="37" t="s">
        <v>31</v>
      </c>
      <c r="E18" s="11"/>
    </row>
    <row r="19" spans="1:5" ht="15" customHeight="1" x14ac:dyDescent="0.25">
      <c r="A19" s="11"/>
      <c r="B19" s="38" t="s">
        <v>39</v>
      </c>
      <c r="C19" s="34">
        <f>'5.1. § 10-tillæg'!C25</f>
        <v>0</v>
      </c>
      <c r="D19" s="39" t="s">
        <v>31</v>
      </c>
      <c r="E19" s="11"/>
    </row>
    <row r="20" spans="1:5" ht="15" customHeight="1" x14ac:dyDescent="0.25">
      <c r="A20" s="11"/>
      <c r="B20" s="40" t="s">
        <v>40</v>
      </c>
      <c r="C20" s="34">
        <f>'5.4. Periodevise driftsomk.'!C12</f>
        <v>0</v>
      </c>
      <c r="D20" s="39" t="s">
        <v>31</v>
      </c>
      <c r="E20" s="11"/>
    </row>
    <row r="21" spans="1:5" ht="15" hidden="1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SUM(C18:C22)</f>
        <v>18292502.845481008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hu3jVDzi2ULsD2I5KDcXlVcnzku5dpo3Tz9NHv8mcP8gMkzVQEsSHcm1jEzIfVBZkgtViYOD/im3PZ+RbyX3pA==" saltValue="NnuoBY8fFwrx8oO5jGnhF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3.8554687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25618598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325052.07710137451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Engangstillæg'!C15+'5.3. Engangstillæg'!E15</f>
        <v>1668170.85479794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27611820.931899317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26370854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1240966.9318993166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2555883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3796849.9318993166</v>
      </c>
      <c r="D19" s="27" t="s">
        <v>31</v>
      </c>
      <c r="E19" s="11"/>
    </row>
    <row r="20" spans="1:5" ht="30.75" customHeight="1" x14ac:dyDescent="0.25">
      <c r="A20" s="11"/>
      <c r="B20" s="49" t="s">
        <v>154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15" customHeight="1" x14ac:dyDescent="0.25">
      <c r="A23" s="11"/>
      <c r="B23" s="52" t="s">
        <v>144</v>
      </c>
      <c r="C23" s="53">
        <f>100*2555883/(25310820+2018022)</f>
        <v>9.3523282106135337</v>
      </c>
      <c r="D23" s="46" t="s">
        <v>145</v>
      </c>
      <c r="E23" s="11"/>
    </row>
    <row r="24" spans="1:5" ht="15" customHeight="1" x14ac:dyDescent="0.25">
      <c r="A24" s="11"/>
      <c r="B24" s="52" t="s">
        <v>146</v>
      </c>
      <c r="C24" s="53">
        <f>C19/C12*100</f>
        <v>13.750813252279572</v>
      </c>
      <c r="D24" s="46" t="s">
        <v>145</v>
      </c>
      <c r="E24" s="11"/>
    </row>
    <row r="25" spans="1:5" ht="56.25" customHeight="1" x14ac:dyDescent="0.25">
      <c r="A25" s="11"/>
      <c r="B25" s="54" t="s">
        <v>147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NZKZ7V+sUJ5otLUGflD7k3hBw3OfPQb8jScArzXykq+N/B7R5hw7a1lVS8WIq/UffhLqW4gQ/yeVSErfuQerLg==" saltValue="ZxpKohgtgSaPPvmPS63Jk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17338524.532034729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325052.07710137451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-123349.70978102129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-168409.29200380971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1151751.5073673893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18523569.114718661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-712627.47187404148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155</v>
      </c>
      <c r="C23" s="78">
        <v>17810941.642844617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yKcCm8Xx6VO9kcccvEdRH+1FDmh9Z/3PmkxtdDBf3A7LYIsYr4aSuoz+DJYZ1dZ2Bm8muKanvCFDVSjunHN5qA==" saltValue="M9epmn5cSem+I1sJkAyZb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8978741.4031831138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-179574.82806366228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19128.249070000002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8818294.8241894506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-176365.89648378902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11150791.803500514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virksomhed'!E12+'1. Økonomisk ramme 2027'!C12</f>
        <v>65185.450887116334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11215977.25438763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-176365.89648378902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Ku/5xy2cong21MTIWdjy0xyrKcl2Pc03u6tlWLAD9VKSWzylm9zyDU5gQSG4s4K7iO77ZBQRdOImvTCDB8cuXQ==" saltValue="eBvyZ8CT69+bzcFzPkJTC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4683.8247979400039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8" t="s">
        <v>153</v>
      </c>
      <c r="C13" s="99">
        <v>1150217</v>
      </c>
      <c r="D13" s="46" t="s">
        <v>31</v>
      </c>
      <c r="E13" s="11"/>
    </row>
    <row r="14" spans="1:5" ht="15" customHeight="1" x14ac:dyDescent="0.25">
      <c r="A14" s="11"/>
      <c r="B14" s="98"/>
      <c r="C14" s="99"/>
      <c r="D14" s="46" t="s">
        <v>31</v>
      </c>
      <c r="E14" s="11"/>
    </row>
    <row r="15" spans="1:5" ht="15" customHeight="1" x14ac:dyDescent="0.25">
      <c r="A15" s="11"/>
      <c r="B15" s="98"/>
      <c r="C15" s="99"/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1154900.82479794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5" t="s">
        <v>50</v>
      </c>
      <c r="C24" s="106">
        <v>0</v>
      </c>
      <c r="D24" s="107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l6/q94v6QKiTYIgFdrtVRtpRUqSxKqmnnH4koacnq8luMtPnImUCFEgrCDIwjxu/4UxMql86MOtLE8KnrRso6Q==" saltValue="are0y0MkOk/u0N4GttS5Y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8" t="s">
        <v>126</v>
      </c>
      <c r="C8" s="109" t="s">
        <v>101</v>
      </c>
      <c r="D8" s="110" t="s">
        <v>102</v>
      </c>
      <c r="E8" s="110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7610337.3895580601</v>
      </c>
      <c r="D9" s="33">
        <v>6950885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69327.175202059996</v>
      </c>
      <c r="D10" s="33">
        <v>74011</v>
      </c>
      <c r="E10" s="33">
        <f t="shared" ref="E10:E19" si="0">MAX(D10-C10,0)</f>
        <v>4683.8247979400039</v>
      </c>
      <c r="F10" s="46" t="s">
        <v>31</v>
      </c>
      <c r="G10" s="11"/>
    </row>
    <row r="11" spans="1:7" ht="15" customHeight="1" x14ac:dyDescent="0.25">
      <c r="A11" s="11"/>
      <c r="B11" s="97" t="s">
        <v>139</v>
      </c>
      <c r="C11" s="33">
        <v>49701.492596969998</v>
      </c>
      <c r="D11" s="33">
        <v>45977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15775.81519875</v>
      </c>
      <c r="D12" s="33">
        <v>8014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8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11"/>
      <c r="C22" s="103"/>
      <c r="D22" s="103"/>
      <c r="E22" s="103"/>
      <c r="F22" s="103"/>
      <c r="G22" s="11"/>
    </row>
    <row r="23" spans="1:7" ht="15" customHeight="1" x14ac:dyDescent="0.25">
      <c r="A23" s="11"/>
      <c r="B23" s="111"/>
      <c r="C23" s="103"/>
      <c r="D23" s="103"/>
      <c r="E23" s="103"/>
      <c r="F23" s="103"/>
      <c r="G23" s="11"/>
    </row>
  </sheetData>
  <sheetProtection algorithmName="SHA-512" hashValue="039s1lYch7DIk1tcf5oGjBbCFbmoDRNOtmz9OZuKGQK9OaLyKpFhDGWfHmH/QAgnkLhcC7Kg8vENqdrEAQM2Bw==" saltValue="Z0l6a5vfMUHPUNOPeenFa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2">
        <v>18305</v>
      </c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3" t="s">
        <v>52</v>
      </c>
      <c r="C9" s="35" t="s">
        <v>53</v>
      </c>
      <c r="D9" s="114"/>
      <c r="E9" s="35" t="s">
        <v>54</v>
      </c>
      <c r="F9" s="115"/>
      <c r="G9" s="11"/>
    </row>
    <row r="10" spans="1:7" ht="15" customHeight="1" x14ac:dyDescent="0.25">
      <c r="A10" s="11"/>
      <c r="B10" s="116" t="s">
        <v>149</v>
      </c>
      <c r="C10" s="33">
        <v>0</v>
      </c>
      <c r="D10" s="46" t="s">
        <v>31</v>
      </c>
      <c r="E10" s="33">
        <v>5341.03</v>
      </c>
      <c r="F10" s="46" t="s">
        <v>31</v>
      </c>
      <c r="G10" s="11"/>
    </row>
    <row r="11" spans="1:7" ht="15" customHeight="1" x14ac:dyDescent="0.25">
      <c r="A11" s="11"/>
      <c r="B11" s="116" t="s">
        <v>150</v>
      </c>
      <c r="C11" s="33">
        <v>18305</v>
      </c>
      <c r="D11" s="46" t="s">
        <v>31</v>
      </c>
      <c r="E11" s="33">
        <v>12022</v>
      </c>
      <c r="F11" s="46" t="s">
        <v>31</v>
      </c>
      <c r="G11" s="11"/>
    </row>
    <row r="12" spans="1:7" ht="15" customHeight="1" x14ac:dyDescent="0.25">
      <c r="A12" s="11"/>
      <c r="B12" s="116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6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6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6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6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6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18305</v>
      </c>
      <c r="D18" s="101" t="s">
        <v>31</v>
      </c>
      <c r="E18" s="100">
        <f>SUM(E10:E17)</f>
        <v>17363.03</v>
      </c>
      <c r="F18" s="101" t="s">
        <v>31</v>
      </c>
      <c r="G18" s="11"/>
    </row>
    <row r="19" spans="1:7" ht="15" customHeight="1" x14ac:dyDescent="0.25">
      <c r="A19" s="11"/>
      <c r="B19" s="116" t="s">
        <v>35</v>
      </c>
      <c r="C19" s="33">
        <f>-C18*'8. Nøgletal'!C23</f>
        <v>-127.82894922728936</v>
      </c>
      <c r="D19" s="46" t="s">
        <v>31</v>
      </c>
      <c r="E19" s="33">
        <f>-E18*'8. Nøgletal'!C23</f>
        <v>-121.25090851143959</v>
      </c>
      <c r="F19" s="46" t="s">
        <v>31</v>
      </c>
      <c r="G19" s="11"/>
    </row>
    <row r="20" spans="1:7" ht="15" customHeight="1" x14ac:dyDescent="0.25">
      <c r="A20" s="11"/>
      <c r="B20" s="116" t="s">
        <v>36</v>
      </c>
      <c r="C20" s="33">
        <f>-C18*'8. Nøgletal'!C19</f>
        <v>-366.1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6" t="s">
        <v>37</v>
      </c>
      <c r="C21" s="33">
        <f>SUM(C18:C20)*'8. Nøgletal'!C9</f>
        <v>1180.8740106662308</v>
      </c>
      <c r="D21" s="46" t="s">
        <v>31</v>
      </c>
      <c r="E21" s="33">
        <f>SUM(E18:E20)*'8. Nøgletal'!C9</f>
        <v>1143.1299537656914</v>
      </c>
      <c r="F21" s="46" t="s">
        <v>31</v>
      </c>
      <c r="G21" s="11"/>
    </row>
    <row r="22" spans="1:7" ht="26.25" customHeight="1" x14ac:dyDescent="0.25">
      <c r="A22" s="11"/>
      <c r="B22" s="108" t="s">
        <v>106</v>
      </c>
      <c r="C22" s="100">
        <f>SUM(C18:C21)</f>
        <v>18991.945061438943</v>
      </c>
      <c r="D22" s="101" t="s">
        <v>31</v>
      </c>
      <c r="E22" s="100">
        <f>SUM(E18:E21)</f>
        <v>18384.909045254251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9PnBuzE94JCmJO4Qvk/VGO19kSNTwlltvKwgS9aR/IWs7FjzSCT2SK/PTFIbv8sXrxvtfXxlXfY7peMZOpCBfQ==" saltValue="FuPbM9N+0XGtQ9MALccxJ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13" t="s">
        <v>52</v>
      </c>
      <c r="C9" s="35" t="s">
        <v>53</v>
      </c>
      <c r="D9" s="114"/>
      <c r="E9" s="35" t="s">
        <v>54</v>
      </c>
      <c r="F9" s="115"/>
      <c r="G9" s="11"/>
    </row>
    <row r="10" spans="1:7" ht="15" customHeight="1" x14ac:dyDescent="0.25">
      <c r="A10" s="11"/>
      <c r="B10" s="116" t="s">
        <v>149</v>
      </c>
      <c r="C10" s="33">
        <v>61164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6" t="s">
        <v>151</v>
      </c>
      <c r="C11" s="33">
        <v>72478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6" t="s">
        <v>152</v>
      </c>
      <c r="C12" s="33">
        <v>0</v>
      </c>
      <c r="D12" s="46" t="s">
        <v>31</v>
      </c>
      <c r="E12" s="33">
        <v>225541</v>
      </c>
      <c r="F12" s="46" t="s">
        <v>31</v>
      </c>
      <c r="G12" s="11"/>
    </row>
    <row r="13" spans="1:7" ht="15" customHeight="1" x14ac:dyDescent="0.25">
      <c r="A13" s="11"/>
      <c r="B13" s="116" t="s">
        <v>150</v>
      </c>
      <c r="C13" s="33">
        <v>0</v>
      </c>
      <c r="D13" s="46" t="s">
        <v>31</v>
      </c>
      <c r="E13" s="33">
        <v>118419</v>
      </c>
      <c r="F13" s="46" t="s">
        <v>31</v>
      </c>
      <c r="G13" s="11"/>
    </row>
    <row r="14" spans="1:7" ht="15" customHeight="1" x14ac:dyDescent="0.25">
      <c r="A14" s="11"/>
      <c r="B14" s="116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25" t="s">
        <v>107</v>
      </c>
      <c r="C15" s="100">
        <f>SUM(C10:C14)</f>
        <v>133642</v>
      </c>
      <c r="D15" s="101" t="s">
        <v>31</v>
      </c>
      <c r="E15" s="100">
        <f>SUM(E10:E14)</f>
        <v>343960</v>
      </c>
      <c r="F15" s="101" t="s">
        <v>31</v>
      </c>
      <c r="G15" s="11"/>
    </row>
    <row r="16" spans="1:7" ht="15" customHeight="1" x14ac:dyDescent="0.25">
      <c r="A16" s="11"/>
      <c r="B16" s="11"/>
      <c r="C16" s="11"/>
      <c r="D16" s="11"/>
      <c r="E16" s="11"/>
      <c r="F16" s="11"/>
      <c r="G16" s="11"/>
    </row>
    <row r="17" spans="1:7" ht="15" customHeight="1" x14ac:dyDescent="0.25">
      <c r="A17" s="11"/>
      <c r="B17" s="117"/>
      <c r="C17" s="117"/>
      <c r="D17" s="117"/>
      <c r="E17" s="117"/>
      <c r="F17" s="117"/>
      <c r="G17" s="11"/>
    </row>
  </sheetData>
  <sheetProtection algorithmName="SHA-512" hashValue="FOScDfxxYSkBxp7ivle2F7WlxnrM7rLmOZNpWuc+WFkRcFumRvwSd7Oa+klKqB0Rmx1UoCPR/YK+qUNXsqLaPA==" saltValue="GUNXWfa7h/UaV5pjAyEBR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8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9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9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20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1mYzk2M2aMAfEc8Dd47RD2O1xa9jc5YmhcuAqwCjeZ2YDLfZLHaQUWI276cJYLdPmFhc8OriGALmfTkrobEWuQ==" saltValue="HI/PWIGwp3uSwz4qGvm9m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05" t="s">
        <v>112</v>
      </c>
      <c r="C9" s="121"/>
      <c r="D9" s="105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05" t="s">
        <v>141</v>
      </c>
      <c r="C13" s="121"/>
      <c r="D13" s="105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KBWzsbwgxPoWZMIyeZWE8gl8TluCTfsPXIrEZU4hCJWnpr4YRYCgvYlp9M5GTxDgfaHzOeWxbM15wP16ALvo8g==" saltValue="lipAVsMtwzjrfNczMsf3c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2" t="s">
        <v>63</v>
      </c>
      <c r="C9" s="123" t="s">
        <v>65</v>
      </c>
      <c r="D9" s="124"/>
      <c r="E9" s="123" t="s">
        <v>64</v>
      </c>
      <c r="F9" s="124"/>
      <c r="G9" s="123" t="s">
        <v>66</v>
      </c>
      <c r="H9" s="124"/>
      <c r="I9" s="11"/>
    </row>
    <row r="10" spans="1:9" ht="15" customHeight="1" x14ac:dyDescent="0.25">
      <c r="A10" s="11"/>
      <c r="B10" s="118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VfV7YEck4lo1D1ovAcsv4KorsNTz+7073jpYzC00VyHjq2KftGBf5vKTBRvcOG/WRFtZjmZNgIReujFqAcNAOQ==" saltValue="Ych9O2Zwkys6uycvGu+ko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5" t="s">
        <v>71</v>
      </c>
      <c r="C9" s="126" t="s">
        <v>53</v>
      </c>
      <c r="D9" s="127"/>
      <c r="E9" s="126" t="s">
        <v>54</v>
      </c>
      <c r="F9" s="127"/>
      <c r="G9" s="11"/>
    </row>
    <row r="10" spans="1:7" ht="15" customHeight="1" x14ac:dyDescent="0.25">
      <c r="A10" s="11"/>
      <c r="B10" s="128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7"/>
      <c r="C14" s="117"/>
      <c r="D14" s="117"/>
      <c r="E14" s="117"/>
      <c r="F14" s="117"/>
      <c r="G14" s="11"/>
    </row>
  </sheetData>
  <sheetProtection algorithmName="SHA-512" hashValue="zijrH0YsYMNb5MPDj+SkXItMjO04h3VKOksqR4pBrezGp8AzRo7iCcXvuQatxtqXo3pw7RLNVqPyGYM/hCpUNA==" saltValue="JbHQ3HOZdEThY1eUeIeG7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5" t="s">
        <v>75</v>
      </c>
      <c r="C9" s="129" t="s">
        <v>53</v>
      </c>
      <c r="D9" s="115"/>
      <c r="E9" s="129" t="s">
        <v>54</v>
      </c>
      <c r="F9" s="115"/>
      <c r="G9" s="11"/>
    </row>
    <row r="10" spans="1:7" ht="26.25" customHeight="1" x14ac:dyDescent="0.25">
      <c r="A10" s="11"/>
      <c r="B10" s="130" t="s">
        <v>133</v>
      </c>
      <c r="C10" s="106"/>
      <c r="D10" s="107" t="s">
        <v>31</v>
      </c>
      <c r="E10" s="106"/>
      <c r="F10" s="107" t="s">
        <v>31</v>
      </c>
      <c r="G10" s="11"/>
    </row>
    <row r="11" spans="1:7" ht="26.25" customHeight="1" x14ac:dyDescent="0.25">
      <c r="A11" s="11"/>
      <c r="B11" s="131" t="s">
        <v>134</v>
      </c>
      <c r="C11" s="132">
        <f>SUM(C10:C10)</f>
        <v>0</v>
      </c>
      <c r="D11" s="133" t="s">
        <v>31</v>
      </c>
      <c r="E11" s="132">
        <f>SUM(E10:E10)</f>
        <v>0</v>
      </c>
      <c r="F11" s="133" t="s">
        <v>31</v>
      </c>
      <c r="G11" s="11"/>
    </row>
    <row r="12" spans="1:7" ht="26.25" customHeight="1" x14ac:dyDescent="0.25">
      <c r="A12" s="11"/>
      <c r="B12" s="131" t="s">
        <v>118</v>
      </c>
      <c r="C12" s="132">
        <f>C11*(1+'8. Nøgletal'!C9)</f>
        <v>0</v>
      </c>
      <c r="D12" s="133" t="s">
        <v>31</v>
      </c>
      <c r="E12" s="132">
        <f>E11*(1+'8. Nøgletal'!C9)</f>
        <v>0</v>
      </c>
      <c r="F12" s="133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1H0eAxIux7fDA68Of/re+rBjpTKtWsYqsX9MZ6/SekmEPpQVP8qYOYkyIn4m/rHaN42b/2XmOuMPOyNuC5j4hw==" saltValue="CE/dVp+tJ2OD9qFBBeEDr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4" t="s">
        <v>77</v>
      </c>
      <c r="C9" s="4">
        <v>6.6299999999999998E-2</v>
      </c>
      <c r="D9" s="22"/>
    </row>
    <row r="10" spans="1:4" ht="15" customHeight="1" x14ac:dyDescent="0.25">
      <c r="A10" s="11"/>
      <c r="B10" s="134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4" t="s">
        <v>79</v>
      </c>
      <c r="C14" s="5">
        <v>0</v>
      </c>
      <c r="D14" s="22"/>
    </row>
    <row r="15" spans="1:4" ht="15" customHeight="1" x14ac:dyDescent="0.25">
      <c r="A15" s="11"/>
      <c r="B15" s="134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6.9832804822337804E-3</v>
      </c>
      <c r="D23" s="22"/>
    </row>
    <row r="24" spans="1:4" ht="15" customHeight="1" x14ac:dyDescent="0.25">
      <c r="A24" s="11"/>
      <c r="B24" s="44" t="s">
        <v>121</v>
      </c>
      <c r="C24" s="8">
        <v>1.9976575934487727E-2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msTMfxPRzsVshIB+av0+6mm6SePLv0du1MULNg4t+s/8as8zcyPsgDt2KvGk0f/SaxSkIe6fj5zFLb1BExCRHQ==" saltValue="bMoMFOjVo1use3p6n9AVH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2026-09-01T19:53:06Z</dcterms:modified>
</cp:coreProperties>
</file>