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rhus Vand AS (V22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C30" i="2" s="1"/>
  <c r="E37" i="32" l="1"/>
  <c r="C16" i="19"/>
  <c r="C23" i="23" l="1"/>
  <c r="C24" i="15"/>
  <c r="C23" i="22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E11" i="21"/>
  <c r="E12" i="21" s="1"/>
  <c r="C11" i="21"/>
  <c r="C12" i="21" s="1"/>
  <c r="E11" i="29"/>
  <c r="E12" i="29" s="1"/>
  <c r="C15" i="37" l="1"/>
  <c r="C16" i="37" s="1"/>
  <c r="C12" i="2" s="1"/>
  <c r="C17" i="19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5" i="37" l="1"/>
  <c r="E16" i="37" s="1"/>
  <c r="C13" i="2" s="1"/>
  <c r="G37" i="36" s="1"/>
  <c r="G38" i="36" s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<sst xmlns="http://schemas.openxmlformats.org/spreadsheetml/2006/main" count="633" uniqueCount="259">
  <si>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</si>
  <si>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</si>
  <si>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</si>
  <si>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</si>
  <si>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</si>
  <si>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</si>
  <si>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</si>
  <si>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</si>
  <si>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</si>
  <si>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</si>
  <si>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</si>
  <si>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</si>
  <si>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</si>
  <si>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</si>
  <si>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</si>
  <si>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</si>
  <si>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</si>
  <si>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</si>
  <si>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</si>
  <si>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</si>
  <si>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</si>
  <si>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</si>
  <si>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</si>
  <si>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</si>
  <si>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</si>
  <si>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</si>
  <si>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</si>
  <si>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</si>
  <si>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</si>
  <si>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</si>
  <si>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</si>
  <si>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</si>
  <si>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</si>
  <si>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</si>
  <si>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</si>
  <si>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</si>
  <si>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</si>
  <si>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</si>
  <si>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</si>
  <si>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</si>
  <si>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</si>
  <si>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</si>
  <si>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</si>
  <si>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</si>
  <si>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</si>
  <si>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</si>
  <si>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</si>
  <si>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</si>
  <si>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</si>
  <si>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</si>
  <si>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</si>
  <si>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</si>
  <si>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</si>
  <si>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</si>
  <si>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</si>
  <si>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</si>
  <si>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</si>
  <si>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</si>
  <si>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</si>
  <si>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</si>
  <si>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</si>
  <si>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</si>
  <si>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</si>
  <si>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</si>
  <si>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</si>
  <si>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</si>
  <si>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</si>
  <si>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</si>
  <si>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</si>
  <si>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</si>
  <si>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</si>
  <si>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</si>
  <si>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</si>
  <si>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</si>
  <si>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</si>
  <si>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</si>
  <si>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</si>
  <si>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</si>
  <si>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</si>
  <si>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</si>
  <si>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</si>
  <si>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</si>
  <si>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</si>
  <si>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</si>
  <si>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</si>
  <si>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</si>
  <si>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</si>
  <si>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</si>
  <si>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</si>
  <si>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</si>
  <si>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</si>
  <si>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</si>
  <si>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</si>
  <si>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</si>
  <si>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</si>
  <si>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</si>
  <si>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</si>
  <si>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</si>
  <si>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</si>
  <si>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</si>
  <si>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</si>
  <si>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</si>
  <si>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</si>
  <si>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</si>
  <si>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</si>
  <si>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</si>
  <si>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</si>
  <si>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</si>
  <si>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</si>
  <si>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</si>
  <si>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</si>
  <si>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</si>
  <si>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</si>
  <si>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</si>
  <si>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</si>
  <si>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</si>
  <si>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</si>
  <si>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</si>
  <si>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</si>
  <si>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</si>
  <si>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</si>
  <si>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</si>
  <si>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</si>
  <si>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</si>
  <si>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</si>
  <si>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</si>
  <si>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</si>
  <si>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</si>
  <si>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</si>
  <si>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</si>
  <si>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</si>
  <si>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</si>
  <si>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</si>
  <si>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</si>
  <si>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</si>
  <si>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</si>
  <si>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</si>
  <si>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</si>
  <si>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</si>
  <si>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</si>
  <si>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</si>
  <si>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</si>
  <si>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</si>
  <si>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</si>
  <si>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</si>
  <si>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</si>
  <si>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</si>
  <si>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</si>
  <si>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</si>
  <si>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</si>
  <si>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</si>
  <si>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</si>
  <si>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</si>
  <si>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</si>
  <si>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</si>
  <si>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</si>
  <si>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</si>
  <si>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</si>
  <si>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</si>
  <si>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</si>
  <si>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</si>
  <si>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</si>
  <si>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</si>
  <si>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</si>
  <si>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</si>
  <si>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</si>
  <si>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</si>
  <si>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</si>
  <si>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</si>
  <si>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</si>
  <si>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</si>
  <si>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</si>
  <si>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</si>
  <si>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</si>
  <si>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</si>
  <si>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</si>
  <si>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</si>
  <si>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</si>
  <si>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</si>
  <si>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</si>
  <si>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</si>
  <si>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</si>
  <si>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</si>
  <si>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</si>
  <si>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</si>
  <si>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</si>
  <si>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</si>
  <si>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</si>
  <si>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</si>
  <si>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</si>
  <si>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</si>
  <si>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</si>
  <si>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</si>
  <si>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</si>
  <si>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</si>
  <si>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</si>
  <si>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</si>
  <si>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</si>
  <si>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</si>
  <si>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</si>
  <si>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</si>
  <si>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</si>
  <si>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</si>
  <si>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</si>
  <si>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</si>
  <si>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</si>
  <si>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</si>
  <si>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</si>
  <si>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</si>
  <si>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</si>
  <si>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</si>
  <si>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</si>
  <si>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</si>
  <si>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</si>
  <si>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</si>
  <si>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</si>
  <si>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</si>
  <si>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</si>
  <si>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</si>
  <si>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</si>
  <si>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</si>
  <si>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</si>
  <si>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</si>
  <si>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</si>
  <si>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</si>
  <si>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</si>
  <si>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</si>
  <si>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</si>
  <si>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</si>
  <si>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</si>
  <si>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</si>
  <si>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</si>
  <si>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Vandsamarbejde etableret i medfør af § 52b i vandforsyningsloven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</si>
  <si>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</si>
  <si>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</si>
  <si>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</si>
  <si>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</si>
  <si>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</si>
  <si>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</si>
  <si>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</si>
  <si>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</si>
  <si>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</si>
  <si>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</si>
  <si>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</si>
  <si>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</si>
  <si>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</si>
  <si>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</si>
  <si>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Omlægning DV 21</t>
  </si>
  <si>
    <t>Udvidelser</t>
  </si>
  <si>
    <t>Periodevise driftsomkostninger</t>
  </si>
  <si>
    <t>Korrektion af tidligere rammer</t>
  </si>
  <si>
    <t>Engangskorrektion vedrørende erstatninger</t>
  </si>
  <si>
    <t>Sikringskasser og strukturplan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</si>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</sst>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258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hGnyGWdQ14MnQUzISzLHKtpke8grfql0g6TXaDL12vougUa+gt/gru8TG+gUW9N5zoVDhhXunijku091cgGoA==" saltValue="gxXI8rW06GTJAUoMrbdqj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202</v>
      </c>
      <c r="C8" s="112"/>
      <c r="D8" s="113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90643304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228</v>
      </c>
      <c r="C11" s="9">
        <v>324167</v>
      </c>
      <c r="D11" s="14" t="s">
        <v>3</v>
      </c>
      <c r="E11" s="1"/>
      <c r="F11" s="1"/>
    </row>
    <row r="12" spans="1:6" ht="15" customHeight="1" x14ac:dyDescent="0.25">
      <c r="A12" s="1"/>
      <c r="B12" s="62" t="s">
        <v>229</v>
      </c>
      <c r="C12" s="9">
        <v>320041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615207</v>
      </c>
      <c r="D13" s="14" t="s">
        <v>3</v>
      </c>
      <c r="E13" s="1"/>
      <c r="F13" s="1"/>
    </row>
    <row r="14" spans="1:6" x14ac:dyDescent="0.25">
      <c r="A14" s="1"/>
      <c r="B14" s="62" t="s">
        <v>231</v>
      </c>
      <c r="C14" s="9">
        <v>9819349</v>
      </c>
      <c r="D14" s="14" t="s">
        <v>3</v>
      </c>
      <c r="E14" s="1"/>
      <c r="F14" s="1"/>
    </row>
    <row r="15" spans="1:6" x14ac:dyDescent="0.25">
      <c r="A15" s="1"/>
      <c r="B15" s="62" t="s">
        <v>232</v>
      </c>
      <c r="C15" s="9">
        <v>7316780</v>
      </c>
      <c r="D15" s="14" t="s">
        <v>3</v>
      </c>
      <c r="E15" s="1"/>
      <c r="F15" s="1"/>
    </row>
    <row r="16" spans="1:6" x14ac:dyDescent="0.25">
      <c r="A16" s="1"/>
      <c r="B16" s="50" t="s">
        <v>204</v>
      </c>
      <c r="C16" s="12">
        <f>SUM(C10:C15)</f>
        <v>109038848</v>
      </c>
      <c r="D16" s="13" t="s">
        <v>3</v>
      </c>
      <c r="E16" s="1"/>
      <c r="F16" s="1"/>
    </row>
    <row r="17" spans="1:6" x14ac:dyDescent="0.25">
      <c r="A17" s="1"/>
      <c r="B17" s="50" t="s">
        <v>205</v>
      </c>
      <c r="C17" s="12">
        <f>C16*(1+'Fane 12. Nøgletal'!C14)^2</f>
        <v>109759691.82985474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b0uK7xJgUoP/JAd32xY7Chn37oVnm8snEYTsh1f+oQTl8ez/sEA8TagGXwAyI44FB38EGN1Iv7LltQ8OqH4Q/g==" saltValue="PhrnFKR5b72gaa7V5SPRZ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234</v>
      </c>
      <c r="C8" s="112"/>
      <c r="D8" s="112"/>
      <c r="E8" s="112"/>
      <c r="F8" s="113"/>
      <c r="G8" s="1"/>
    </row>
    <row r="9" spans="1:7" x14ac:dyDescent="0.25">
      <c r="A9" s="1"/>
      <c r="B9" s="114" t="s">
        <v>235</v>
      </c>
      <c r="C9" s="115"/>
      <c r="D9" s="116"/>
      <c r="E9" s="9">
        <v>-971713.98378762603</v>
      </c>
      <c r="F9" s="14" t="s">
        <v>3</v>
      </c>
      <c r="G9" s="1"/>
    </row>
    <row r="10" spans="1:7" x14ac:dyDescent="0.25">
      <c r="A10" s="1"/>
      <c r="B10" s="114" t="s">
        <v>236</v>
      </c>
      <c r="C10" s="115"/>
      <c r="D10" s="116"/>
      <c r="E10" s="9">
        <v>-9476831.6201367974</v>
      </c>
      <c r="F10" s="14" t="s">
        <v>3</v>
      </c>
      <c r="G10" s="1"/>
    </row>
    <row r="11" spans="1:7" x14ac:dyDescent="0.25">
      <c r="A11" s="1"/>
      <c r="B11" s="114" t="s">
        <v>237</v>
      </c>
      <c r="C11" s="115"/>
      <c r="D11" s="116"/>
      <c r="E11" s="9">
        <v>7440100.5999614</v>
      </c>
      <c r="F11" s="14" t="s">
        <v>3</v>
      </c>
      <c r="G11" s="1"/>
    </row>
    <row r="12" spans="1:7" x14ac:dyDescent="0.25">
      <c r="A12" s="1"/>
      <c r="B12" s="114" t="s">
        <v>238</v>
      </c>
      <c r="C12" s="115"/>
      <c r="D12" s="116"/>
      <c r="E12" s="9">
        <f>IF(OR(AND(E10&gt;0,E11&lt;0),AND(E11&lt;0,E34&gt;0)),E17+E18,E11)</f>
        <v>7440100.5999614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0" t="s">
        <v>239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240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241</v>
      </c>
      <c r="C17" s="115"/>
      <c r="D17" s="116"/>
      <c r="E17" s="9">
        <v>-4738415.8100683987</v>
      </c>
      <c r="F17" s="14" t="s">
        <v>3</v>
      </c>
      <c r="G17" s="1"/>
    </row>
    <row r="18" spans="1:7" x14ac:dyDescent="0.25">
      <c r="A18" s="1"/>
      <c r="B18" s="114" t="s">
        <v>242</v>
      </c>
      <c r="C18" s="115"/>
      <c r="D18" s="116"/>
      <c r="E18" s="9">
        <v>-4738415.8100683987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0" t="s">
        <v>243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260738097.65409544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261174237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255</v>
      </c>
      <c r="C26" s="64"/>
      <c r="D26" s="65"/>
      <c r="E26" s="45">
        <f>E23-(E24-E25)</f>
        <v>-436139.3459045589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244</v>
      </c>
      <c r="C29" s="112"/>
      <c r="D29" s="112"/>
      <c r="E29" s="112"/>
      <c r="F29" s="113"/>
      <c r="G29" s="1"/>
    </row>
    <row r="30" spans="1:7" x14ac:dyDescent="0.25">
      <c r="A30" s="1"/>
      <c r="B30" s="132" t="s">
        <v>245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246</v>
      </c>
      <c r="C33" s="112"/>
      <c r="D33" s="112"/>
      <c r="E33" s="112"/>
      <c r="F33" s="113"/>
      <c r="G33" s="1"/>
    </row>
    <row r="34" spans="1:7" x14ac:dyDescent="0.25">
      <c r="A34" s="1"/>
      <c r="B34" s="136" t="s">
        <v>256</v>
      </c>
      <c r="C34" s="137"/>
      <c r="D34" s="138"/>
      <c r="E34" s="9">
        <v>0</v>
      </c>
      <c r="F34" s="14"/>
      <c r="G34" s="1"/>
    </row>
    <row r="35" spans="1:7" x14ac:dyDescent="0.2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254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oKz8VHIDMC9sWdYCAtlYPK2mvj4vBEAjg7tB3UYT+PRJQ6NEx6xqy0bFuewRqVay7DXDH4/7oVzBP9YWAGfCw==" saltValue="1Et2ydjfKTM6HU7D/NDzX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257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DKYUzUdrSni++UrHB5DQpi6mtsfORPypoD7k2IYJTzpdYLELJmqYaM0k2Jqrc8DRm1zSryzieVpNVrhBDlxKA==" saltValue="s0gIEh3yYpXL3CLBzzVL1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252</v>
      </c>
      <c r="C11" s="22">
        <v>142115</v>
      </c>
      <c r="D11" s="14" t="s">
        <v>3</v>
      </c>
      <c r="E11" s="9">
        <v>815402</v>
      </c>
      <c r="F11" s="14" t="s">
        <v>3</v>
      </c>
      <c r="G11" s="1"/>
    </row>
    <row r="12" spans="1:7" x14ac:dyDescent="0.25">
      <c r="A12" s="1"/>
      <c r="B12" s="37" t="s">
        <v>247</v>
      </c>
      <c r="C12" s="22">
        <v>0</v>
      </c>
      <c r="D12" s="14" t="s">
        <v>3</v>
      </c>
      <c r="E12" s="9">
        <v>37151</v>
      </c>
      <c r="F12" s="14" t="s">
        <v>3</v>
      </c>
      <c r="G12" s="1"/>
    </row>
    <row r="13" spans="1:7" x14ac:dyDescent="0.25">
      <c r="A13" s="1"/>
      <c r="B13" s="25" t="s">
        <v>248</v>
      </c>
      <c r="C13" s="22">
        <v>1844940</v>
      </c>
      <c r="D13" s="14" t="s">
        <v>3</v>
      </c>
      <c r="E13" s="9">
        <v>251835</v>
      </c>
      <c r="F13" s="14" t="s">
        <v>3</v>
      </c>
      <c r="G13" s="1"/>
    </row>
    <row r="14" spans="1:7" x14ac:dyDescent="0.25">
      <c r="A14" s="1"/>
      <c r="B14" s="25" t="s">
        <v>249</v>
      </c>
      <c r="C14" s="22">
        <v>31443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50" t="s">
        <v>136</v>
      </c>
      <c r="C15" s="12">
        <f>SUM(C10:C14)</f>
        <v>2018498</v>
      </c>
      <c r="D15" s="13" t="s">
        <v>3</v>
      </c>
      <c r="E15" s="12">
        <f>SUM(E10:E14)</f>
        <v>1104388</v>
      </c>
      <c r="F15" s="13" t="s">
        <v>3</v>
      </c>
      <c r="G15" s="1"/>
    </row>
    <row r="16" spans="1:7" x14ac:dyDescent="0.25">
      <c r="A16" s="1"/>
      <c r="B16" s="50" t="s">
        <v>209</v>
      </c>
      <c r="C16" s="12">
        <f>C15*(1+'Fane 12. Nøgletal'!C14)</f>
        <v>2025159.0434000001</v>
      </c>
      <c r="D16" s="13" t="s">
        <v>3</v>
      </c>
      <c r="E16" s="12">
        <f>E15*(1+'Fane 12. Nøgletal'!C14)</f>
        <v>1108032.4804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LhMi9WVYHyODf8qDWsFXFOiC0KNeBU5/1c+CoUKanS27gjBK22BmY/DwkcNV0YCSxTq0R68ZRSwOvzsIKwvFUA==" saltValue="i1bKxjRk0jRpW3FbTbFm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249</v>
      </c>
      <c r="C10" s="22">
        <v>974730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974730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-12817.668219237397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-19494.600000000002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948647.95173961495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253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253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253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oGUX5vaAdVBPIAuixrha+EF4U7nL3PzzWSwIp0wuKfs6QzfQSGAIeMAu8kNSsN6Iy09nRG0X5PLS6j1iq0TOA==" saltValue="P0HnzaGemLT722KMaCtCa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67Uh9QnSGYEyTXsfzlrJKRdtNnD6G2sr6p5KBBgUxhbFbRUc7cyegk862qvpIGNnzQwilP5FbTdhemJQer6XXA==" saltValue="V01y7KHmL5/diQWjH5vLR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214</v>
      </c>
      <c r="C29" s="112"/>
      <c r="D29" s="112"/>
      <c r="E29" s="112"/>
      <c r="F29" s="113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++Z3zmhmRc1DFOxsDQxmCqqqgJCTsym+63uvIm6Q76EO3Zyg7upwN1PvNHkZy8w0s3WsteMLXYFA+qGAm+tyow==" saltValue="kCzNDc/Ej3iOBQzdgOUgB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Lc6lNYHk1o6KfY+NNgLvGh7HoAgTiBmLKQpUlyfeg7YHklALND34gv+xfJXFQzr035gAnBXiKiom7iYzJYWrLA==" saltValue="9tq307klmBcQOVnkCif1p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158197275.37605298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-1748065.6842776875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5923863.5033106878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tillæg'!C16</f>
        <v>2025159.0434000001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tillæg'!E16</f>
        <v>1108032.4804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1940346.2916163865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-2147005.9538265392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-1844011.4026426158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-2127821.4412797047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157151974.39372048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omk.'!C17</f>
        <v>109759691.82985474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948647.95173961495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948647.95173961495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267860314.17531484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oxPET8+/8lLJyxegecOUT67gjJ41RH0CyK1baua9G8O5YStXgGY/TakpGLGjneLQn7EPIwgbjdVOIkwF+orc9Q==" saltValue="QyKm0Gp5HuMuWxWe8uoik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157151974.39372048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518601.51549927756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-2073363.0132862059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-1813094.7074659097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-1124961.5103187126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152659156.6781489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omk.'!C17*(1+'Fane 12. Nøgletal'!C14)</f>
        <v>110121898.81289327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262781055.49104217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1RIVYZoc+vnaT0bZtmzKPy8lYU7Ed1PaDsQjVrdWiTpsHlJf0Zfa1OI6dkswDfOe6eetxBOZGJDtRJ3YqTRtGw==" saltValue="A4DtUZ8Gke1HN4qqZT6v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152659156.6781489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503775.21703789133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-2014087.6391597239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-1782696.3616005364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-1111969.5098298835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148254178.38459665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omk.'!C17*(1+'Fane 12. Nøgletal'!C14)^2</f>
        <v>110485301.07897583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258739479.46357247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b/CR5g9B+Sx9IaEGbIjsOdLq2oxawPaxXAAyk8+lAvXZm4lU7+5y07akFtQBGanrYZ/HjhxnULlwp+pLkZH2PA==" saltValue="zaltbMS7XadMLhGlNBGZE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148254178.38459665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489238.78866916895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-1955971.1623962938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-1752807.6744019419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-1099127.5518759799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143935510.78459162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omk.'!C17*(1+'Fane 12. Nøgletal'!C14)^3</f>
        <v>110849902.57253645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254785413.35712808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BX9RZ7LrS2xQ3cWxMkIlLQli0RcEQZHXrIaR6vkgu1F7OWtQBirqaaaTlyXj4j6ziP6z/P//qkOwsnm3tI/Q2g==" saltValue="8GMywDNlWhDMdVxoqSPrY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158026204.15265661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1614342.5970000001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6100446.3996000001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-3400551.7005223609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1980553.3856745581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-2160815.8087290577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-1817998.5415459475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-2144905.1080808388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158197275.37605298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106660936.69003332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380025.65573280002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367427.81744093477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-4738415.8100683987</v>
      </c>
      <c r="F28" s="11" t="s">
        <v>3</v>
      </c>
      <c r="G28" s="1"/>
    </row>
    <row r="29" spans="1:7" x14ac:dyDescent="0.25">
      <c r="A29" s="1"/>
      <c r="B29" s="50" t="s">
        <v>250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93" t="s">
        <v>251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260487224.07345882</v>
      </c>
      <c r="F31" s="13" t="s">
        <v>3</v>
      </c>
      <c r="G31" s="1"/>
    </row>
    <row r="32" spans="1:7" ht="27.75" customHeight="1" x14ac:dyDescent="0.2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mdEbkR0JLikJG1zhCTrnww+BIl0dIkNwDQ8v0NeO9jcJh9inqedERvJY7nxb33SXA4ph1MQHG7u8b7GVhcamg==" saltValue="EtQM4heCZN7hk+eEcoObY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85467454.418774232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1709349.0883754846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84821833.268094808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1696436.6653618962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84530215.805319086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-995555.01990382432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24">
        <v>4083456.1996477689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1752362.3397012607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87316885.898868367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24">
        <v>6142832.0038235709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1869194.3580538386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92707927.931882679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-1808000.8545853335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1817998.5415459468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90168728.063887566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-1753834.301035804</v>
      </c>
      <c r="H36" s="14" t="s">
        <v>3</v>
      </c>
      <c r="I36" s="1"/>
    </row>
    <row r="37" spans="1:9" x14ac:dyDescent="0.25">
      <c r="A37" s="1"/>
      <c r="B37" s="114" t="s">
        <v>221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2031842.0682432202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1844011.4026426158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90654735.373295486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42"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1813094.7074659097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89134818.08002682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42"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1782696.3616005364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87640383.720097095</v>
      </c>
      <c r="H54" s="14" t="s">
        <v>3</v>
      </c>
      <c r="I54" s="1"/>
    </row>
    <row r="55" spans="1:9" x14ac:dyDescent="0.25">
      <c r="A55" s="1"/>
      <c r="B55" s="114" t="s">
        <v>200</v>
      </c>
      <c r="C55" s="115"/>
      <c r="D55" s="115"/>
      <c r="E55" s="115"/>
      <c r="F55" s="116"/>
      <c r="G55" s="42">
        <v>0</v>
      </c>
      <c r="H55" s="14" t="s">
        <v>3</v>
      </c>
      <c r="I55" s="1"/>
    </row>
    <row r="56" spans="1:9" x14ac:dyDescent="0.2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1752807.6744019419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quBhoxz+ayTNQWqOqhMuhdRojbDLnD/4DjksqZAOf0nIk0BJM/CNFk7JqoIsdO/32PH69CtF0ErERJ4ShbChkQ==" saltValue="MFQTr2vW+pUYmBk6q8Pd9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67182599.401513278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611361.6545537709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67416692.466345891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42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613491.90144374769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67932174.654448986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1137877.5621923506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910366.57353398984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608829.64347452531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70543969.003280059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1055761.3146385802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643716.15166427218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71821677.539082676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6174871.8456751201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2144905.1080808397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76777034.336852431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5943412.2528716139</v>
      </c>
      <c r="H36" s="14" t="s">
        <v>3</v>
      </c>
      <c r="I36" s="38"/>
    </row>
    <row r="37" spans="1:9" x14ac:dyDescent="0.2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1111688.9875853201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2127821.4412797047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76010912.859372467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42"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1124961.5103187126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75133074.988505632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42"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1111969.5098298835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74265375.126755387</v>
      </c>
      <c r="H54" s="14" t="s">
        <v>3</v>
      </c>
      <c r="I54" s="1"/>
    </row>
    <row r="55" spans="1:9" x14ac:dyDescent="0.25">
      <c r="A55" s="1"/>
      <c r="B55" s="114" t="s">
        <v>196</v>
      </c>
      <c r="C55" s="115"/>
      <c r="D55" s="115"/>
      <c r="E55" s="115"/>
      <c r="F55" s="116"/>
      <c r="G55" s="42">
        <v>0</v>
      </c>
      <c r="H55" s="14" t="s">
        <v>3</v>
      </c>
      <c r="I55" s="1"/>
    </row>
    <row r="56" spans="1:9" x14ac:dyDescent="0.2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1099127.5518759799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NK72Bm1UYlTFDDBNnn0klpkWQ7375UDLo+2SeTvKbuX53fKDXrmVcv+87IkSdEUOU9z3UMzGymMP8HwUM0jd9Q==" saltValue="33FvDBfTYAxghuoQGP/mx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6.3784591405582382E-3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1.3149967908279624E-2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G0C8lf4wypmNi9jNmeij6W5gXXot5vtTOWv/AMo66AyUG/tlLoGwVHlS2iHArGzQa2A91ZITlN6TcobRJcu5Q==" saltValue="RA1sHO7ZR1DC1UX6DcVRG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2021-10-11T13:14:10Z</dcterms:modified>
</cp:coreProperties>
</file>