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Solrød Spildevand AS (S087)\ØR2027\"/>
    </mc:Choice>
  </mc:AlternateContent>
  <xr:revisionPtr revIDLastSave="0" documentId="13_ncr:1_{AA39AC36-4208-450B-9D95-C1591EB9DF89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10-tillæg'!$A$1:$E$21</definedName>
    <definedName name="BlåBlok_51">'5.1.a. § 10-tillæg'!$A$1:$G$23</definedName>
    <definedName name="BlåBlok_52">'5.2. Varige tillæg'!$A$1:$G$24</definedName>
    <definedName name="BlåBlok_53">'5.3. Engangstillæg'!$A$1:$G$15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Engangstillæg'!$B$8:$F$13</definedName>
    <definedName name="EngTillæg_Tabel_Værdi">'5.3. Engangstillæg'!$B$13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10-tillæg'!$B$9:$B$12</definedName>
    <definedName name="PG10Tillæg_K_Tabel">'5.1. § 10-tillæg'!$B$8:$D$14</definedName>
    <definedName name="PG10Tillæg_K_Tabel_Total">'5.1. § 10-tillæg'!$B$14</definedName>
    <definedName name="PG10Tillæg_ØR_Tabel">'5.1. § 10-tillæg'!$B$16:$D$19</definedName>
    <definedName name="PG10Tillæg_ØR_Tabel_SletDrik">'5.1. § 10-tillæg'!$B$17:$D$17</definedName>
    <definedName name="PG10Tillæg_ØR_Tabel_Total">'5.1. § 10-tillæg'!$B$19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10-tillæg'!$A$1:$E$21</definedName>
    <definedName name="_xlnm.Print_Area" localSheetId="6">'5.1.a. § 10-tillæg'!$A$1:$G$23</definedName>
    <definedName name="_xlnm.Print_Area" localSheetId="7">'5.2. Varige tillæg'!$A$1:$G$24</definedName>
    <definedName name="_xlnm.Print_Area" localSheetId="8">'5.3. Engangstillæg'!$A$1:$G$15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tillæg'!$B$8:$F$22</definedName>
    <definedName name="VarigeTillæg_Tabel_KS">'5.2. Varige tillæg'!$B$20</definedName>
    <definedName name="VarigeTillæg_Tabel_SletSmå">'5.2. Varige tillæg'!$B$19:$F$19</definedName>
    <definedName name="VarigeTillæg_Tabel_Værdi">'5.2. Varige tillæg'!$B$18</definedName>
    <definedName name="VarigeTillæg_Tabel_Værdi_korr">'5.2. Varige tillæg'!$B$22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E11" i="14"/>
  <c r="E12" i="14" s="1"/>
  <c r="C11" i="14"/>
  <c r="C12" i="14" s="1"/>
  <c r="G11" i="13"/>
  <c r="G12" i="13" s="1"/>
  <c r="C11" i="13"/>
  <c r="E11" i="13"/>
  <c r="C15" i="12"/>
  <c r="C11" i="12"/>
  <c r="C11" i="11"/>
  <c r="C10" i="11"/>
  <c r="E13" i="10"/>
  <c r="C13" i="10"/>
  <c r="E18" i="9"/>
  <c r="E19" i="9" s="1"/>
  <c r="C18" i="9"/>
  <c r="C20" i="9" s="1"/>
  <c r="E19" i="8"/>
  <c r="E18" i="8"/>
  <c r="E17" i="8"/>
  <c r="E16" i="8"/>
  <c r="E15" i="8"/>
  <c r="E14" i="8"/>
  <c r="E13" i="8"/>
  <c r="E12" i="8"/>
  <c r="E11" i="8"/>
  <c r="C11" i="7" s="1"/>
  <c r="E10" i="8"/>
  <c r="C10" i="7" s="1"/>
  <c r="E9" i="8"/>
  <c r="C9" i="7" s="1"/>
  <c r="C19" i="7"/>
  <c r="C18" i="3" s="1"/>
  <c r="C16" i="6"/>
  <c r="C12" i="11" l="1"/>
  <c r="C19" i="3" s="1"/>
  <c r="C12" i="3"/>
  <c r="C13" i="3"/>
  <c r="C12" i="7"/>
  <c r="C14" i="7" s="1"/>
  <c r="C11" i="4" s="1"/>
  <c r="C12" i="4" s="1"/>
  <c r="C15" i="4" s="1"/>
  <c r="C19" i="4" s="1"/>
  <c r="C24" i="4" s="1"/>
  <c r="C16" i="12"/>
  <c r="C20" i="3" s="1"/>
  <c r="C19" i="9"/>
  <c r="C21" i="9" s="1"/>
  <c r="C22" i="9" s="1"/>
  <c r="E20" i="9"/>
  <c r="E21" i="9" s="1"/>
  <c r="E22" i="9" s="1"/>
  <c r="C12" i="13"/>
  <c r="C11" i="6" s="1"/>
  <c r="C12" i="6" s="1"/>
  <c r="C13" i="6" s="1"/>
  <c r="E12" i="13"/>
  <c r="C11" i="3" l="1"/>
  <c r="C10" i="3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<sst xmlns="http://schemas.openxmlformats.org/spreadsheetml/2006/main" count="325" uniqueCount="153">
  <si>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</si>
  <si>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</si>
  <si>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</si>
  <si>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</si>
  <si>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</si>
  <si>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</si>
  <si>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</si>
  <si>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</si>
  <si>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</si>
  <si>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</si>
  <si>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</si>
  <si>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</si>
  <si>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</si>
  <si>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</si>
  <si>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</si>
  <si>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</si>
  <si>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</si>
  <si>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</si>
  <si>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</si>
  <si>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</si>
  <si>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</si>
  <si>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</si>
  <si>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</si>
  <si>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</si>
  <si>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</si>
  <si>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</si>
  <si>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</si>
  <si>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</si>
  <si>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</si>
  <si>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</si>
  <si>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</si>
  <si>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</si>
  <si>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</si>
  <si>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</si>
  <si>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</si>
  <si>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</si>
  <si>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</si>
  <si>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</si>
  <si>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</si>
  <si>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</si>
  <si>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</si>
  <si>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</si>
  <si>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</si>
  <si>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</si>
  <si>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</si>
  <si>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</si>
  <si>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</si>
  <si>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</si>
  <si>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</si>
  <si>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</si>
  <si>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</si>
  <si>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</si>
  <si>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</si>
  <si>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</si>
  <si>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</si>
  <si>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</si>
  <si>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</si>
  <si>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</si>
  <si>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</si>
  <si>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</si>
  <si>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</si>
  <si>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</si>
  <si>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</si>
  <si>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</si>
  <si>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</si>
  <si>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</si>
  <si>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</si>
  <si>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</si>
  <si>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</si>
  <si>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</si>
  <si>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</si>
  <si>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</si>
  <si>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</si>
  <si>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</si>
  <si>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</si>
  <si>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</si>
  <si>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</si>
  <si>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</si>
  <si>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</si>
  <si>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</si>
  <si>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</si>
  <si>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</si>
  <si>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</si>
  <si>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</si>
  <si>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</si>
  <si>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</si>
  <si>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</si>
  <si>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</si>
  <si>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</si>
  <si>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</si>
  <si>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</si>
  <si>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</si>
  <si>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</si>
  <si>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</si>
  <si>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</si>
  <si>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</si>
  <si>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</si>
  <si>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</si>
  <si>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</si>
  <si>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</si>
  <si>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</si>
  <si>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</si>
  <si>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</si>
  <si>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</si>
  <si>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</si>
  <si>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</si>
  <si>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</si>
  <si>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</si>
  <si>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</si>
  <si>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</si>
  <si>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</si>
  <si>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</si>
  <si>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</si>
  <si>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</si>
  <si>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</si>
  <si>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</si>
  <si>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</si>
  <si>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</si>
  <si>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</si>
  <si>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</si>
  <si>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</si>
  <si>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</si>
  <si>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</si>
  <si>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</si>
  <si>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</si>
  <si>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</si>
  <si>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</si>
  <si>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</si>
  <si>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</si>
  <si>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</si>
  <si>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</si>
  <si>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</si>
  <si>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</si>
  <si>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</si>
  <si>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</si>
  <si>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</si>
  <si>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Økonomisk ramme for </t>
  </si>
  <si>
    <t xml:space="preserve">Note: Denne opgørelse er taget fra jeres økonomiske ramme for 2026. 
I kan derfor ikke komme med høringssvar til denne opgørelse. </t>
  </si>
  <si>
    <t>Spildevandsafgift</t>
  </si>
  <si>
    <t>Afgift Vandsektortilsynet</t>
  </si>
  <si>
    <t>Køb af ydelser og produkter fra andre vandselskaber reguleret af vandsektorloven</t>
  </si>
  <si>
    <t>Ejendomsskatter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</si>
  <si>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</si>
  <si>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</si>
  <si>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</si>
  <si>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</si>
  <si>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</si>
  <si>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</si>
  <si>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</si>
  <si>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</si>
  <si>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Havdrup vest</t>
  </si>
  <si>
    <t>Ingen engangstillæg</t>
  </si>
  <si>
    <t>Gebyr til Miljøstyrelsen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</si>
</sst>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3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6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3" fillId="2" borderId="0" xfId="0" applyFont="1" applyFill="1"/>
    <xf numFmtId="0" fontId="11" fillId="2" borderId="0" xfId="0" applyFont="1" applyFill="1" applyAlignment="1">
      <alignment horizontal="left" vertical="center"/>
    </xf>
    <xf numFmtId="0" fontId="15" fillId="3" borderId="1" xfId="0" applyFont="1" applyFill="1" applyBorder="1"/>
    <xf numFmtId="0" fontId="15" fillId="3" borderId="2" xfId="0" applyFont="1" applyFill="1" applyBorder="1"/>
    <xf numFmtId="0" fontId="15" fillId="3" borderId="3" xfId="0" applyFont="1" applyFill="1" applyBorder="1"/>
    <xf numFmtId="0" fontId="16" fillId="0" borderId="1" xfId="0" applyFont="1" applyBorder="1" applyAlignment="1">
      <alignment wrapText="1"/>
    </xf>
    <xf numFmtId="3" fontId="16" fillId="4" borderId="4" xfId="0" applyNumberFormat="1" applyFont="1" applyFill="1" applyBorder="1" applyAlignment="1">
      <alignment wrapText="1"/>
    </xf>
    <xf numFmtId="0" fontId="16" fillId="4" borderId="4" xfId="0" applyFont="1" applyFill="1" applyBorder="1" applyAlignment="1">
      <alignment wrapText="1"/>
    </xf>
    <xf numFmtId="0" fontId="16" fillId="0" borderId="1" xfId="0" quotePrefix="1" applyFont="1" applyBorder="1" applyAlignment="1">
      <alignment horizontal="left" wrapText="1"/>
    </xf>
    <xf numFmtId="3" fontId="16" fillId="0" borderId="4" xfId="0" applyNumberFormat="1" applyFont="1" applyBorder="1" applyAlignment="1">
      <alignment wrapText="1"/>
    </xf>
    <xf numFmtId="3" fontId="16" fillId="4" borderId="4" xfId="0" applyNumberFormat="1" applyFont="1" applyFill="1" applyBorder="1"/>
    <xf numFmtId="3" fontId="16" fillId="0" borderId="4" xfId="0" applyNumberFormat="1" applyFont="1" applyBorder="1"/>
    <xf numFmtId="0" fontId="16" fillId="5" borderId="1" xfId="0" applyFont="1" applyFill="1" applyBorder="1" applyAlignment="1">
      <alignment horizontal="left"/>
    </xf>
    <xf numFmtId="3" fontId="16" fillId="5" borderId="4" xfId="0" applyNumberFormat="1" applyFont="1" applyFill="1" applyBorder="1"/>
    <xf numFmtId="0" fontId="16" fillId="5" borderId="4" xfId="0" applyFont="1" applyFill="1" applyBorder="1" applyAlignment="1">
      <alignment wrapText="1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>
      <alignment wrapText="1"/>
    </xf>
    <xf numFmtId="0" fontId="16" fillId="0" borderId="1" xfId="0" applyFont="1" applyBorder="1" applyAlignment="1">
      <alignment horizontal="left"/>
    </xf>
    <xf numFmtId="3" fontId="15" fillId="3" borderId="2" xfId="0" applyNumberFormat="1" applyFont="1" applyFill="1" applyBorder="1"/>
    <xf numFmtId="0" fontId="14" fillId="2" borderId="0" xfId="0" applyFont="1" applyFill="1" applyAlignment="1">
      <alignment horizontal="center" vertical="center" wrapText="1"/>
    </xf>
    <xf numFmtId="0" fontId="18" fillId="2" borderId="0" xfId="0" applyFont="1" applyFill="1"/>
    <xf numFmtId="0" fontId="16" fillId="4" borderId="1" xfId="0" applyFont="1" applyFill="1" applyBorder="1" applyAlignment="1">
      <alignment horizontal="left"/>
    </xf>
    <xf numFmtId="3" fontId="16" fillId="4" borderId="4" xfId="0" quotePrefix="1" applyNumberFormat="1" applyFont="1" applyFill="1" applyBorder="1"/>
    <xf numFmtId="0" fontId="16" fillId="4" borderId="4" xfId="0" applyFont="1" applyFill="1" applyBorder="1"/>
    <xf numFmtId="3" fontId="16" fillId="0" borderId="4" xfId="0" quotePrefix="1" applyNumberFormat="1" applyFont="1" applyBorder="1"/>
    <xf numFmtId="0" fontId="16" fillId="4" borderId="1" xfId="0" quotePrefix="1" applyFont="1" applyFill="1" applyBorder="1" applyAlignment="1">
      <alignment horizontal="left"/>
    </xf>
    <xf numFmtId="0" fontId="16" fillId="4" borderId="1" xfId="0" applyFont="1" applyFill="1" applyBorder="1" applyAlignment="1">
      <alignment horizontal="left" wrapText="1"/>
    </xf>
    <xf numFmtId="1" fontId="16" fillId="4" borderId="1" xfId="0" quotePrefix="1" applyNumberFormat="1" applyFont="1" applyFill="1" applyBorder="1"/>
    <xf numFmtId="0" fontId="0" fillId="10" borderId="0" xfId="0" applyFill="1"/>
    <xf numFmtId="0" fontId="21" fillId="7" borderId="1" xfId="0" applyFont="1" applyFill="1" applyBorder="1"/>
    <xf numFmtId="0" fontId="21" fillId="7" borderId="2" xfId="0" applyFont="1" applyFill="1" applyBorder="1"/>
    <xf numFmtId="0" fontId="21" fillId="7" borderId="3" xfId="0" applyFont="1" applyFill="1" applyBorder="1"/>
    <xf numFmtId="0" fontId="22" fillId="0" borderId="1" xfId="0" applyFont="1" applyBorder="1" applyAlignment="1">
      <alignment wrapText="1"/>
    </xf>
    <xf numFmtId="3" fontId="22" fillId="8" borderId="4" xfId="0" applyNumberFormat="1" applyFont="1" applyFill="1" applyBorder="1" applyAlignment="1">
      <alignment wrapText="1"/>
    </xf>
    <xf numFmtId="0" fontId="22" fillId="8" borderId="4" xfId="0" applyFont="1" applyFill="1" applyBorder="1" applyAlignment="1">
      <alignment wrapText="1"/>
    </xf>
    <xf numFmtId="0" fontId="22" fillId="0" borderId="1" xfId="0" quotePrefix="1" applyFont="1" applyBorder="1" applyAlignment="1">
      <alignment horizontal="left" wrapText="1"/>
    </xf>
    <xf numFmtId="3" fontId="22" fillId="0" borderId="4" xfId="0" applyNumberFormat="1" applyFont="1" applyBorder="1" applyAlignment="1">
      <alignment wrapText="1"/>
    </xf>
    <xf numFmtId="3" fontId="22" fillId="8" borderId="4" xfId="0" applyNumberFormat="1" applyFont="1" applyFill="1" applyBorder="1"/>
    <xf numFmtId="3" fontId="22" fillId="0" borderId="4" xfId="0" applyNumberFormat="1" applyFont="1" applyBorder="1"/>
    <xf numFmtId="0" fontId="22" fillId="9" borderId="1" xfId="0" applyFont="1" applyFill="1" applyBorder="1" applyAlignment="1">
      <alignment horizontal="left"/>
    </xf>
    <xf numFmtId="3" fontId="22" fillId="9" borderId="4" xfId="0" applyNumberFormat="1" applyFont="1" applyFill="1" applyBorder="1"/>
    <xf numFmtId="0" fontId="22" fillId="9" borderId="4" xfId="0" applyFont="1" applyFill="1" applyBorder="1" applyAlignment="1">
      <alignment wrapText="1"/>
    </xf>
    <xf numFmtId="0" fontId="22" fillId="0" borderId="4" xfId="0" applyFont="1" applyBorder="1" applyAlignment="1">
      <alignment horizontal="left"/>
    </xf>
    <xf numFmtId="0" fontId="22" fillId="0" borderId="4" xfId="0" applyFont="1" applyBorder="1" applyAlignment="1">
      <alignment wrapText="1"/>
    </xf>
    <xf numFmtId="0" fontId="22" fillId="0" borderId="1" xfId="0" applyFont="1" applyBorder="1" applyAlignment="1">
      <alignment horizontal="left"/>
    </xf>
    <xf numFmtId="0" fontId="19" fillId="0" borderId="1" xfId="0" quotePrefix="1" applyFont="1" applyBorder="1" applyAlignment="1">
      <alignment horizontal="left"/>
    </xf>
    <xf numFmtId="3" fontId="19" fillId="0" borderId="4" xfId="0" quotePrefix="1" applyNumberFormat="1" applyFont="1" applyBorder="1"/>
    <xf numFmtId="0" fontId="19" fillId="0" borderId="4" xfId="0" applyFont="1" applyBorder="1" applyAlignment="1">
      <alignment wrapText="1"/>
    </xf>
    <xf numFmtId="3" fontId="21" fillId="7" borderId="2" xfId="0" applyNumberFormat="1" applyFont="1" applyFill="1" applyBorder="1"/>
    <xf numFmtId="0" fontId="14" fillId="2" borderId="0" xfId="0" applyFont="1" applyFill="1" applyAlignment="1">
      <alignment vertical="center" wrapText="1"/>
    </xf>
    <xf numFmtId="0" fontId="13" fillId="2" borderId="0" xfId="0" quotePrefix="1" applyFont="1" applyFill="1"/>
    <xf numFmtId="0" fontId="16" fillId="0" borderId="1" xfId="0" applyFont="1" applyBorder="1" applyAlignment="1">
      <alignment horizontal="left" wrapText="1"/>
    </xf>
    <xf numFmtId="0" fontId="19" fillId="5" borderId="1" xfId="0" applyFont="1" applyFill="1" applyBorder="1"/>
    <xf numFmtId="3" fontId="19" fillId="5" borderId="4" xfId="0" applyNumberFormat="1" applyFont="1" applyFill="1" applyBorder="1"/>
    <xf numFmtId="0" fontId="19" fillId="5" borderId="3" xfId="0" applyFont="1" applyFill="1" applyBorder="1"/>
    <xf numFmtId="0" fontId="3" fillId="2" borderId="0" xfId="0" quotePrefix="1" applyFont="1" applyFill="1"/>
    <xf numFmtId="0" fontId="15" fillId="3" borderId="1" xfId="0" applyFont="1" applyFill="1" applyBorder="1" applyAlignment="1">
      <alignment horizontal="left" wrapText="1"/>
    </xf>
    <xf numFmtId="0" fontId="16" fillId="4" borderId="1" xfId="0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3" fontId="16" fillId="4" borderId="4" xfId="0" applyNumberFormat="1" applyFont="1" applyFill="1" applyBorder="1" applyAlignment="1">
      <alignment vertical="top" wrapText="1"/>
    </xf>
    <xf numFmtId="3" fontId="15" fillId="3" borderId="4" xfId="0" applyNumberFormat="1" applyFont="1" applyFill="1" applyBorder="1"/>
    <xf numFmtId="0" fontId="15" fillId="3" borderId="4" xfId="0" applyFont="1" applyFill="1" applyBorder="1"/>
    <xf numFmtId="0" fontId="17" fillId="2" borderId="0" xfId="0" quotePrefix="1" applyFont="1" applyFill="1"/>
    <xf numFmtId="0" fontId="20" fillId="2" borderId="0" xfId="0" applyFont="1" applyFill="1"/>
    <xf numFmtId="0" fontId="16" fillId="4" borderId="1" xfId="0" applyFont="1" applyFill="1" applyBorder="1"/>
    <xf numFmtId="0" fontId="15" fillId="3" borderId="1" xfId="0" applyFont="1" applyFill="1" applyBorder="1" applyAlignment="1">
      <alignment wrapText="1"/>
    </xf>
    <xf numFmtId="0" fontId="15" fillId="3" borderId="2" xfId="0" applyFont="1" applyFill="1" applyBorder="1" applyAlignment="1">
      <alignment horizontal="center" wrapText="1"/>
    </xf>
    <xf numFmtId="0" fontId="15" fillId="3" borderId="2" xfId="0" applyFont="1" applyFill="1" applyBorder="1" applyAlignment="1">
      <alignment wrapText="1"/>
    </xf>
    <xf numFmtId="0" fontId="16" fillId="2" borderId="0" xfId="0" applyFont="1" applyFill="1"/>
    <xf numFmtId="0" fontId="16" fillId="5" borderId="1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wrapText="1"/>
    </xf>
    <xf numFmtId="49" fontId="16" fillId="4" borderId="1" xfId="0" applyNumberFormat="1" applyFont="1" applyFill="1" applyBorder="1"/>
    <xf numFmtId="0" fontId="15" fillId="2" borderId="0" xfId="0" applyFont="1" applyFill="1"/>
    <xf numFmtId="49" fontId="16" fillId="4" borderId="1" xfId="0" applyNumberFormat="1" applyFont="1" applyFill="1" applyBorder="1" applyAlignment="1">
      <alignment horizontal="left" wrapText="1"/>
    </xf>
    <xf numFmtId="0" fontId="16" fillId="4" borderId="1" xfId="0" quotePrefix="1" applyFont="1" applyFill="1" applyBorder="1" applyAlignment="1">
      <alignment horizontal="left" wrapText="1"/>
    </xf>
    <xf numFmtId="0" fontId="16" fillId="4" borderId="5" xfId="0" applyFont="1" applyFill="1" applyBorder="1" applyAlignment="1">
      <alignment wrapText="1"/>
    </xf>
    <xf numFmtId="3" fontId="16" fillId="4" borderId="5" xfId="0" applyNumberFormat="1" applyFont="1" applyFill="1" applyBorder="1" applyAlignment="1">
      <alignment wrapText="1"/>
    </xf>
    <xf numFmtId="0" fontId="16" fillId="5" borderId="4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wrapText="1"/>
    </xf>
    <xf numFmtId="49" fontId="16" fillId="4" borderId="1" xfId="0" applyNumberFormat="1" applyFont="1" applyFill="1" applyBorder="1" applyAlignment="1">
      <alignment wrapText="1"/>
    </xf>
    <xf numFmtId="0" fontId="16" fillId="5" borderId="1" xfId="0" applyFont="1" applyFill="1" applyBorder="1"/>
    <xf numFmtId="49" fontId="16" fillId="4" borderId="5" xfId="0" applyNumberFormat="1" applyFont="1" applyFill="1" applyBorder="1" applyAlignment="1">
      <alignment wrapText="1"/>
    </xf>
    <xf numFmtId="3" fontId="16" fillId="4" borderId="5" xfId="0" applyNumberFormat="1" applyFont="1" applyFill="1" applyBorder="1"/>
    <xf numFmtId="0" fontId="16" fillId="4" borderId="5" xfId="0" applyFont="1" applyFill="1" applyBorder="1"/>
    <xf numFmtId="0" fontId="15" fillId="3" borderId="5" xfId="0" applyFont="1" applyFill="1" applyBorder="1" applyAlignment="1">
      <alignment wrapText="1"/>
    </xf>
    <xf numFmtId="3" fontId="15" fillId="3" borderId="5" xfId="0" applyNumberFormat="1" applyFont="1" applyFill="1" applyBorder="1"/>
    <xf numFmtId="0" fontId="15" fillId="3" borderId="5" xfId="0" applyFont="1" applyFill="1" applyBorder="1"/>
    <xf numFmtId="0" fontId="16" fillId="0" borderId="4" xfId="0" applyFont="1" applyBorder="1"/>
    <xf numFmtId="0" fontId="12" fillId="3" borderId="0" xfId="3" applyFont="1" applyFill="1" applyBorder="1" applyAlignment="1" applyProtection="1">
      <alignment horizont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14" fillId="2" borderId="0" xfId="0" applyFont="1" applyFill="1" applyAlignment="1">
      <alignment horizontal="center" vertical="center"/>
    </xf>
    <xf numFmtId="0" fontId="16" fillId="6" borderId="1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24" fillId="10" borderId="0" xfId="0" applyFont="1" applyFill="1" applyAlignment="1">
      <alignment horizontal="center" vertical="center" wrapText="1"/>
    </xf>
    <xf numFmtId="0" fontId="22" fillId="11" borderId="6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left"/>
    </xf>
    <xf numFmtId="0" fontId="15" fillId="3" borderId="3" xfId="0" applyFont="1" applyFill="1" applyBorder="1" applyAlignment="1">
      <alignment horizontal="left"/>
    </xf>
    <xf numFmtId="0" fontId="16" fillId="6" borderId="1" xfId="0" applyFont="1" applyFill="1" applyBorder="1" applyAlignment="1">
      <alignment horizontal="left" wrapText="1"/>
    </xf>
    <xf numFmtId="0" fontId="16" fillId="6" borderId="2" xfId="0" applyFont="1" applyFill="1" applyBorder="1" applyAlignment="1">
      <alignment horizontal="left" wrapText="1"/>
    </xf>
    <xf numFmtId="0" fontId="16" fillId="6" borderId="3" xfId="0" applyFont="1" applyFill="1" applyBorder="1" applyAlignment="1">
      <alignment horizontal="left" wrapText="1"/>
    </xf>
    <xf numFmtId="0" fontId="15" fillId="3" borderId="1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wrapText="1"/>
    </xf>
    <xf numFmtId="0" fontId="15" fillId="3" borderId="3" xfId="0" applyFont="1" applyFill="1" applyBorder="1" applyAlignment="1">
      <alignment horizontal="left" wrapText="1"/>
    </xf>
    <xf numFmtId="0" fontId="16" fillId="6" borderId="1" xfId="0" applyFont="1" applyFill="1" applyBorder="1" applyAlignment="1">
      <alignment horizontal="left" vertical="top" wrapText="1"/>
    </xf>
    <xf numFmtId="0" fontId="16" fillId="6" borderId="2" xfId="0" applyFont="1" applyFill="1" applyBorder="1" applyAlignment="1">
      <alignment horizontal="left" vertical="top" wrapText="1"/>
    </xf>
    <xf numFmtId="0" fontId="16" fillId="6" borderId="3" xfId="0" applyFont="1" applyFill="1" applyBorder="1" applyAlignment="1">
      <alignment horizontal="left" vertical="top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/>
    </xf>
    <xf numFmtId="0" fontId="16" fillId="5" borderId="3" xfId="0" applyFont="1" applyFill="1" applyBorder="1" applyAlignment="1">
      <alignment horizontal="left"/>
    </xf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customWidth="1"/>
    <col min="2" max="2" width="11.42578125" customWidth="1"/>
    <col min="3" max="3" width="48.5703125" customWidth="1"/>
    <col min="4" max="4" width="9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9"/>
      <c r="C3" s="9"/>
      <c r="D3" s="9"/>
      <c r="E3" s="9"/>
    </row>
    <row r="4" spans="1:5" ht="15" customHeight="1" x14ac:dyDescent="0.25">
      <c r="A4" s="9"/>
      <c r="B4" s="9"/>
      <c r="C4" s="9"/>
      <c r="D4" s="9"/>
      <c r="E4" s="9"/>
    </row>
    <row r="5" spans="1:5" ht="15" customHeight="1" x14ac:dyDescent="0.25">
      <c r="A5" s="9"/>
      <c r="B5" s="9"/>
      <c r="C5" s="9"/>
      <c r="D5" s="9"/>
      <c r="E5" s="9"/>
    </row>
    <row r="6" spans="1:5" ht="15" customHeight="1" x14ac:dyDescent="0.25">
      <c r="A6" s="9"/>
      <c r="B6" s="10"/>
      <c r="C6" s="106" t="s">
        <v>0</v>
      </c>
      <c r="D6" s="106"/>
      <c r="E6" s="10"/>
    </row>
    <row r="7" spans="1:5" ht="15" customHeight="1" x14ac:dyDescent="0.25">
      <c r="A7" s="9"/>
      <c r="B7" s="10"/>
      <c r="C7" s="106"/>
      <c r="D7" s="106"/>
      <c r="E7" s="10"/>
    </row>
    <row r="8" spans="1:5" ht="15.75" customHeight="1" x14ac:dyDescent="0.25">
      <c r="A8" s="9"/>
      <c r="B8" s="11"/>
      <c r="C8" s="107" t="s">
        <v>1</v>
      </c>
      <c r="D8" s="107"/>
      <c r="E8" s="11"/>
    </row>
    <row r="9" spans="1:5" ht="15" customHeight="1" x14ac:dyDescent="0.25">
      <c r="A9" s="9"/>
      <c r="B9" s="12"/>
      <c r="C9" s="13"/>
      <c r="D9" s="13"/>
      <c r="E9" s="12"/>
    </row>
    <row r="10" spans="1:5" ht="15" customHeight="1" x14ac:dyDescent="0.25">
      <c r="A10" s="9"/>
      <c r="B10" s="12"/>
      <c r="C10" s="13"/>
      <c r="D10" s="13"/>
      <c r="E10" s="12"/>
    </row>
    <row r="11" spans="1:5" ht="15" customHeight="1" x14ac:dyDescent="0.25">
      <c r="A11" s="9"/>
      <c r="B11" s="12"/>
      <c r="C11" s="108" t="s">
        <v>2</v>
      </c>
      <c r="D11" s="108"/>
      <c r="E11" s="12"/>
    </row>
    <row r="12" spans="1:5" ht="15" customHeight="1" x14ac:dyDescent="0.25">
      <c r="A12" s="9"/>
      <c r="B12" s="9"/>
      <c r="C12" s="9"/>
      <c r="D12" s="14"/>
      <c r="E12" s="12"/>
    </row>
    <row r="13" spans="1:5" ht="15" customHeight="1" x14ac:dyDescent="0.25">
      <c r="A13" s="9"/>
      <c r="B13" s="15" t="s">
        <v>3</v>
      </c>
      <c r="C13" s="105" t="s">
        <v>4</v>
      </c>
      <c r="D13" s="105"/>
      <c r="E13" s="12"/>
    </row>
    <row r="14" spans="1:5" ht="6.95" customHeight="1" x14ac:dyDescent="0.25">
      <c r="A14" s="9"/>
      <c r="B14" s="15"/>
      <c r="C14" s="1"/>
      <c r="D14" s="14"/>
      <c r="E14" s="12"/>
    </row>
    <row r="15" spans="1:5" ht="15" customHeight="1" x14ac:dyDescent="0.25">
      <c r="A15" s="9"/>
      <c r="B15" s="15" t="s">
        <v>5</v>
      </c>
      <c r="C15" s="105" t="s">
        <v>6</v>
      </c>
      <c r="D15" s="105"/>
      <c r="E15" s="12"/>
    </row>
    <row r="16" spans="1:5" ht="6.95" customHeight="1" x14ac:dyDescent="0.25">
      <c r="A16" s="9"/>
      <c r="B16" s="15"/>
      <c r="C16" s="1"/>
      <c r="D16" s="14"/>
      <c r="E16" s="16"/>
    </row>
    <row r="17" spans="1:5" ht="15" customHeight="1" x14ac:dyDescent="0.25">
      <c r="A17" s="9"/>
      <c r="B17" s="15" t="s">
        <v>7</v>
      </c>
      <c r="C17" s="105" t="s">
        <v>8</v>
      </c>
      <c r="D17" s="105"/>
      <c r="E17" s="12"/>
    </row>
    <row r="18" spans="1:5" ht="6.95" customHeight="1" x14ac:dyDescent="0.25">
      <c r="A18" s="9"/>
      <c r="B18" s="15"/>
      <c r="C18" s="1"/>
      <c r="D18" s="14"/>
      <c r="E18" s="12"/>
    </row>
    <row r="19" spans="1:5" ht="15" customHeight="1" x14ac:dyDescent="0.25">
      <c r="A19" s="9"/>
      <c r="B19" s="15" t="s">
        <v>9</v>
      </c>
      <c r="C19" s="105" t="s">
        <v>10</v>
      </c>
      <c r="D19" s="105"/>
      <c r="E19" s="12"/>
    </row>
    <row r="20" spans="1:5" ht="6.95" customHeight="1" x14ac:dyDescent="0.25">
      <c r="A20" s="9"/>
      <c r="B20" s="15"/>
      <c r="C20" s="1"/>
      <c r="D20" s="14"/>
      <c r="E20" s="12"/>
    </row>
    <row r="21" spans="1:5" ht="15" customHeight="1" x14ac:dyDescent="0.25">
      <c r="A21" s="9"/>
      <c r="B21" s="15" t="s">
        <v>11</v>
      </c>
      <c r="C21" s="105" t="s">
        <v>12</v>
      </c>
      <c r="D21" s="105"/>
      <c r="E21" s="12"/>
    </row>
    <row r="22" spans="1:5" ht="6.95" customHeight="1" x14ac:dyDescent="0.25">
      <c r="A22" s="9"/>
      <c r="B22" s="15"/>
      <c r="C22" s="1"/>
      <c r="D22" s="14"/>
      <c r="E22" s="12"/>
    </row>
    <row r="23" spans="1:5" ht="15" customHeight="1" x14ac:dyDescent="0.25">
      <c r="A23" s="9"/>
      <c r="B23" s="17" t="s">
        <v>13</v>
      </c>
      <c r="C23" s="109" t="s">
        <v>14</v>
      </c>
      <c r="D23" s="109"/>
      <c r="E23" s="12"/>
    </row>
    <row r="24" spans="1:5" ht="6.95" customHeight="1" x14ac:dyDescent="0.25">
      <c r="A24" s="9"/>
      <c r="B24" s="15"/>
      <c r="C24" s="1"/>
      <c r="D24" s="14"/>
      <c r="E24" s="12"/>
    </row>
    <row r="25" spans="1:5" ht="15" customHeight="1" x14ac:dyDescent="0.25">
      <c r="A25" s="9"/>
      <c r="B25" s="15" t="s">
        <v>15</v>
      </c>
      <c r="C25" s="105" t="s">
        <v>16</v>
      </c>
      <c r="D25" s="105"/>
      <c r="E25" s="12"/>
    </row>
    <row r="26" spans="1:5" ht="6.95" customHeight="1" x14ac:dyDescent="0.25">
      <c r="A26" s="9"/>
      <c r="B26" s="15"/>
      <c r="C26" s="1"/>
      <c r="D26" s="14"/>
      <c r="E26" s="12"/>
    </row>
    <row r="27" spans="1:5" ht="15" customHeight="1" x14ac:dyDescent="0.25">
      <c r="A27" s="9"/>
      <c r="B27" s="15" t="s">
        <v>17</v>
      </c>
      <c r="C27" s="105" t="s">
        <v>18</v>
      </c>
      <c r="D27" s="105"/>
      <c r="E27" s="12"/>
    </row>
    <row r="28" spans="1:5" ht="6.95" customHeight="1" x14ac:dyDescent="0.25">
      <c r="A28" s="9"/>
      <c r="B28" s="15"/>
      <c r="C28" s="1"/>
      <c r="D28" s="14"/>
      <c r="E28" s="12"/>
    </row>
    <row r="29" spans="1:5" ht="15" customHeight="1" x14ac:dyDescent="0.25">
      <c r="A29" s="9"/>
      <c r="B29" s="15" t="s">
        <v>19</v>
      </c>
      <c r="C29" s="105" t="s">
        <v>20</v>
      </c>
      <c r="D29" s="105"/>
      <c r="E29" s="12"/>
    </row>
    <row r="30" spans="1:5" ht="6.95" customHeight="1" x14ac:dyDescent="0.25">
      <c r="A30" s="9"/>
      <c r="B30" s="15"/>
      <c r="C30" s="1"/>
      <c r="D30" s="14"/>
      <c r="E30" s="12"/>
    </row>
    <row r="31" spans="1:5" ht="15" customHeight="1" x14ac:dyDescent="0.25">
      <c r="A31" s="9"/>
      <c r="B31" s="15" t="s">
        <v>21</v>
      </c>
      <c r="C31" s="105" t="s">
        <v>22</v>
      </c>
      <c r="D31" s="105"/>
      <c r="E31" s="9"/>
    </row>
    <row r="32" spans="1:5" ht="6.95" customHeight="1" x14ac:dyDescent="0.25">
      <c r="A32" s="9"/>
      <c r="B32" s="15"/>
      <c r="C32" s="1"/>
      <c r="D32" s="14"/>
      <c r="E32" s="9"/>
    </row>
    <row r="33" spans="1:5" ht="15" customHeight="1" x14ac:dyDescent="0.25">
      <c r="A33" s="9"/>
      <c r="B33" s="15" t="s">
        <v>23</v>
      </c>
      <c r="C33" s="105" t="s">
        <v>24</v>
      </c>
      <c r="D33" s="105"/>
      <c r="E33" s="9"/>
    </row>
    <row r="34" spans="1:5" ht="6.95" customHeight="1" x14ac:dyDescent="0.25">
      <c r="A34" s="9"/>
      <c r="B34" s="15"/>
      <c r="C34" s="1"/>
      <c r="D34" s="14"/>
      <c r="E34" s="9"/>
    </row>
    <row r="35" spans="1:5" ht="15" customHeight="1" x14ac:dyDescent="0.25">
      <c r="A35" s="9"/>
      <c r="B35" s="15" t="s">
        <v>25</v>
      </c>
      <c r="C35" s="105" t="s">
        <v>26</v>
      </c>
      <c r="D35" s="105"/>
      <c r="E35" s="9"/>
    </row>
    <row r="36" spans="1:5" ht="6.95" customHeight="1" x14ac:dyDescent="0.25">
      <c r="A36" s="9"/>
      <c r="B36" s="15"/>
      <c r="C36" s="1"/>
      <c r="D36" s="14"/>
      <c r="E36" s="9"/>
    </row>
    <row r="37" spans="1:5" ht="15" customHeight="1" x14ac:dyDescent="0.25">
      <c r="A37" s="9"/>
      <c r="B37" s="15" t="s">
        <v>27</v>
      </c>
      <c r="C37" s="105" t="s">
        <v>28</v>
      </c>
      <c r="D37" s="105"/>
      <c r="E37" s="9"/>
    </row>
    <row r="38" spans="1:5" ht="15" customHeight="1" x14ac:dyDescent="0.25">
      <c r="A38" s="9"/>
      <c r="B38" s="9"/>
      <c r="C38" s="9"/>
      <c r="D38" s="14"/>
      <c r="E38" s="9"/>
    </row>
    <row r="39" spans="1:5" ht="15" customHeight="1" x14ac:dyDescent="0.25">
      <c r="A39" s="9"/>
      <c r="B39" s="9"/>
      <c r="C39" s="9"/>
      <c r="D39" s="14"/>
      <c r="E39" s="9"/>
    </row>
  </sheetData>
  <sheetProtection algorithmName="SHA-512" hashValue="jz27OFp2Esua78t7NqUR+s9aLZmwOzQoREEZOSD0IozwIKIV2TYfa5LDvK4qbEQPFikdUiw7yuRE6VhiBHbJRg==" saltValue="kb0LSgH/kHDwpVPzC1lKFA==" spinCount="100000" sheet="1" objects="1" scenarios="1"/>
  <mergeCells count="16"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  <mergeCell ref="C17:D17"/>
    <mergeCell ref="C6:D7"/>
    <mergeCell ref="C8:D8"/>
    <mergeCell ref="C11:D11"/>
    <mergeCell ref="C13:D13"/>
    <mergeCell ref="C15:D15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29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8" t="s">
        <v>30</v>
      </c>
      <c r="C8" s="19"/>
      <c r="D8" s="20"/>
      <c r="E8" s="9"/>
    </row>
    <row r="9" spans="1:5" ht="15" customHeight="1" x14ac:dyDescent="0.25">
      <c r="A9" s="9"/>
      <c r="B9" s="21" t="s">
        <v>8</v>
      </c>
      <c r="C9" s="22">
        <f>'3. Omk. i ØR2026'!C17</f>
        <v>37459232.981533371</v>
      </c>
      <c r="D9" s="23" t="s">
        <v>31</v>
      </c>
      <c r="E9" s="9"/>
    </row>
    <row r="10" spans="1:5" ht="15" customHeight="1" x14ac:dyDescent="0.25">
      <c r="A10" s="9"/>
      <c r="B10" s="24" t="s">
        <v>32</v>
      </c>
      <c r="C10" s="22">
        <f>'5.2. Varige tillæg'!C22+'5.2. Varige tillæg'!E22</f>
        <v>218724.364542</v>
      </c>
      <c r="D10" s="23" t="s">
        <v>31</v>
      </c>
      <c r="E10" s="9"/>
    </row>
    <row r="11" spans="1:5" ht="15" customHeight="1" x14ac:dyDescent="0.25">
      <c r="A11" s="9"/>
      <c r="B11" s="24" t="s">
        <v>33</v>
      </c>
      <c r="C11" s="25">
        <f>'5.6 Anlægsprojekter'!E12+'5.6 Anlægsprojekter'!C12</f>
        <v>0</v>
      </c>
      <c r="D11" s="23" t="s">
        <v>31</v>
      </c>
      <c r="E11" s="9"/>
    </row>
    <row r="12" spans="1:5" ht="15" customHeight="1" x14ac:dyDescent="0.25">
      <c r="A12" s="9"/>
      <c r="B12" s="24" t="s">
        <v>24</v>
      </c>
      <c r="C12" s="26">
        <f>-('6. Bortfald'!C12+'6. Bortfald'!E12)</f>
        <v>0</v>
      </c>
      <c r="D12" s="23" t="s">
        <v>31</v>
      </c>
      <c r="E12" s="9"/>
    </row>
    <row r="13" spans="1:5" ht="15" customHeight="1" x14ac:dyDescent="0.25">
      <c r="A13" s="9"/>
      <c r="B13" s="24" t="s">
        <v>34</v>
      </c>
      <c r="C13" s="26">
        <f>'7. Tilknyttet virksomhed'!C12+'7. Tilknyttet virksomhed'!E12</f>
        <v>0</v>
      </c>
      <c r="D13" s="23" t="s">
        <v>31</v>
      </c>
      <c r="E13" s="9"/>
    </row>
    <row r="14" spans="1:5" ht="15" customHeight="1" x14ac:dyDescent="0.25">
      <c r="A14" s="9"/>
      <c r="B14" s="24" t="s">
        <v>35</v>
      </c>
      <c r="C14" s="27">
        <f>-(SUM(C9:C13)*'8. Nøgletal'!C24)</f>
        <v>0</v>
      </c>
      <c r="D14" s="23" t="s">
        <v>31</v>
      </c>
      <c r="E14" s="9"/>
    </row>
    <row r="15" spans="1:5" ht="15" customHeight="1" x14ac:dyDescent="0.25">
      <c r="A15" s="9"/>
      <c r="B15" s="24" t="s">
        <v>36</v>
      </c>
      <c r="C15" s="27">
        <f>'4. Generelle eff. krav'!C20</f>
        <v>-260059.41253352255</v>
      </c>
      <c r="D15" s="23" t="s">
        <v>31</v>
      </c>
      <c r="E15" s="9"/>
    </row>
    <row r="16" spans="1:5" ht="15" customHeight="1" x14ac:dyDescent="0.25">
      <c r="A16" s="9"/>
      <c r="B16" s="24" t="s">
        <v>37</v>
      </c>
      <c r="C16" s="26">
        <f>SUM(C9:C15)*'8. Nøgletal'!C10</f>
        <v>1081377.2502793593</v>
      </c>
      <c r="D16" s="23" t="s">
        <v>31</v>
      </c>
      <c r="E16" s="9"/>
    </row>
    <row r="17" spans="1:5" ht="15" customHeight="1" x14ac:dyDescent="0.25">
      <c r="A17" s="9"/>
      <c r="B17" s="28" t="s">
        <v>38</v>
      </c>
      <c r="C17" s="29">
        <f>SUM(C9:C16)</f>
        <v>38499275.183821209</v>
      </c>
      <c r="D17" s="30" t="s">
        <v>31</v>
      </c>
      <c r="E17" s="9"/>
    </row>
    <row r="18" spans="1:5" ht="15" customHeight="1" x14ac:dyDescent="0.25">
      <c r="A18" s="9"/>
      <c r="B18" s="31" t="s">
        <v>39</v>
      </c>
      <c r="C18" s="27">
        <f>'5.1. § 10-tillæg'!C19</f>
        <v>135782</v>
      </c>
      <c r="D18" s="32" t="s">
        <v>31</v>
      </c>
      <c r="E18" s="9"/>
    </row>
    <row r="19" spans="1:5" ht="15" customHeight="1" x14ac:dyDescent="0.25">
      <c r="A19" s="9"/>
      <c r="B19" s="33" t="s">
        <v>40</v>
      </c>
      <c r="C19" s="27">
        <f>'5.4. Periodevise driftsomk.'!C12</f>
        <v>0</v>
      </c>
      <c r="D19" s="32" t="s">
        <v>31</v>
      </c>
      <c r="E19" s="9"/>
    </row>
    <row r="20" spans="1:5" ht="15" customHeight="1" x14ac:dyDescent="0.25">
      <c r="A20" s="9"/>
      <c r="B20" s="21" t="s">
        <v>22</v>
      </c>
      <c r="C20" s="27">
        <f>'5.5. Korr. af ØR2025'!C16</f>
        <v>-135782</v>
      </c>
      <c r="D20" s="32" t="s">
        <v>31</v>
      </c>
      <c r="E20" s="9"/>
    </row>
    <row r="21" spans="1:5" ht="15" customHeight="1" x14ac:dyDescent="0.25">
      <c r="A21" s="9"/>
      <c r="B21" s="31" t="s">
        <v>42</v>
      </c>
      <c r="C21" s="27">
        <v>-193415.5</v>
      </c>
      <c r="D21" s="32" t="s">
        <v>31</v>
      </c>
      <c r="E21" s="9"/>
    </row>
    <row r="22" spans="1:5" ht="15" customHeight="1" x14ac:dyDescent="0.25">
      <c r="A22" s="9"/>
      <c r="B22" s="18" t="s">
        <v>4</v>
      </c>
      <c r="C22" s="34">
        <f>SUM(C17:C21)</f>
        <v>38305859.683821209</v>
      </c>
      <c r="D22" s="20" t="s">
        <v>31</v>
      </c>
      <c r="E22" s="9"/>
    </row>
    <row r="23" spans="1:5" ht="15" customHeight="1" x14ac:dyDescent="0.25">
      <c r="A23" s="9"/>
      <c r="B23" s="9"/>
      <c r="C23" s="9"/>
      <c r="D23" s="9"/>
      <c r="E23" s="9"/>
    </row>
    <row r="24" spans="1:5" ht="15" customHeight="1" x14ac:dyDescent="0.25">
      <c r="A24" s="9"/>
      <c r="B24" s="9"/>
      <c r="C24" s="9"/>
      <c r="D24" s="9"/>
      <c r="E24" s="9"/>
    </row>
  </sheetData>
  <sheetProtection algorithmName="SHA-512" hashValue="wqoLji+Vii3WdrHfO/3lZKacvRebf+JLmbAqxFOtL5sMIf5cxd9OoIKujHJTW+evkIEvIL6mEvCz2SUO/RVjdQ==" saltValue="9UpV4s5xZOCGTKP2TYVm2g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66.85546875" bestFit="1" customWidth="1"/>
    <col min="3" max="3" width="12.42578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83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36"/>
      <c r="D6" s="9"/>
      <c r="E6" s="9"/>
    </row>
    <row r="7" spans="1:5" ht="15" customHeight="1" x14ac:dyDescent="0.25">
      <c r="A7" s="9"/>
      <c r="B7" s="9"/>
      <c r="C7" s="36"/>
      <c r="D7" s="9"/>
      <c r="E7" s="9"/>
    </row>
    <row r="8" spans="1:5" ht="15" customHeight="1" x14ac:dyDescent="0.25">
      <c r="A8" s="9"/>
      <c r="B8" s="18" t="s">
        <v>84</v>
      </c>
      <c r="C8" s="19"/>
      <c r="D8" s="20"/>
      <c r="E8" s="9"/>
    </row>
    <row r="9" spans="1:5" ht="15" customHeight="1" x14ac:dyDescent="0.25">
      <c r="A9" s="9"/>
      <c r="B9" s="37" t="s">
        <v>128</v>
      </c>
      <c r="C9" s="38">
        <v>37981765</v>
      </c>
      <c r="D9" s="39" t="s">
        <v>31</v>
      </c>
      <c r="E9" s="9"/>
    </row>
    <row r="10" spans="1:5" ht="15" customHeight="1" x14ac:dyDescent="0.25">
      <c r="A10" s="9"/>
      <c r="B10" s="37" t="s">
        <v>130</v>
      </c>
      <c r="C10" s="38">
        <f>'3. Omk. i ØR2026'!C10</f>
        <v>0</v>
      </c>
      <c r="D10" s="39" t="s">
        <v>31</v>
      </c>
      <c r="E10" s="9"/>
    </row>
    <row r="11" spans="1:5" ht="15" customHeight="1" x14ac:dyDescent="0.25">
      <c r="A11" s="9"/>
      <c r="B11" s="37" t="s">
        <v>131</v>
      </c>
      <c r="C11" s="40">
        <f>'5.1. § 10-tillæg'!C14+'5.2. Varige tillæg'!C18+'5.2. Varige tillæg'!E18+'5.3. Engangstillæg'!C13+'5.3. Engangstillæg'!E13</f>
        <v>317728.74238721002</v>
      </c>
      <c r="D11" s="39" t="s">
        <v>31</v>
      </c>
      <c r="E11" s="9"/>
    </row>
    <row r="12" spans="1:5" ht="15" customHeight="1" x14ac:dyDescent="0.25">
      <c r="A12" s="9"/>
      <c r="B12" s="28" t="s">
        <v>129</v>
      </c>
      <c r="C12" s="29">
        <f>C9+C10+C11</f>
        <v>38299493.742387213</v>
      </c>
      <c r="D12" s="30" t="s">
        <v>31</v>
      </c>
      <c r="E12" s="9"/>
    </row>
    <row r="13" spans="1:5" ht="15" customHeight="1" x14ac:dyDescent="0.25">
      <c r="A13" s="9"/>
      <c r="B13" s="37" t="s">
        <v>85</v>
      </c>
      <c r="C13" s="38">
        <v>36971566</v>
      </c>
      <c r="D13" s="39" t="s">
        <v>31</v>
      </c>
      <c r="E13" s="9"/>
    </row>
    <row r="14" spans="1:5" ht="15" customHeight="1" x14ac:dyDescent="0.25">
      <c r="A14" s="9"/>
      <c r="B14" s="41" t="s">
        <v>43</v>
      </c>
      <c r="C14" s="38">
        <v>0</v>
      </c>
      <c r="D14" s="39" t="s">
        <v>31</v>
      </c>
      <c r="E14" s="9"/>
    </row>
    <row r="15" spans="1:5" ht="15" customHeight="1" x14ac:dyDescent="0.25">
      <c r="A15" s="9"/>
      <c r="B15" s="18" t="s">
        <v>132</v>
      </c>
      <c r="C15" s="34">
        <f>C12-C13</f>
        <v>1327927.7423872128</v>
      </c>
      <c r="D15" s="20" t="s">
        <v>31</v>
      </c>
      <c r="E15" s="9"/>
    </row>
    <row r="16" spans="1:5" ht="15" customHeight="1" x14ac:dyDescent="0.25">
      <c r="A16" s="9"/>
      <c r="B16" s="9"/>
      <c r="C16" s="9"/>
      <c r="D16" s="9"/>
      <c r="E16" s="9"/>
    </row>
    <row r="17" spans="1:5" ht="15" customHeight="1" x14ac:dyDescent="0.25">
      <c r="A17" s="9"/>
      <c r="B17" s="18" t="s">
        <v>86</v>
      </c>
      <c r="C17" s="19"/>
      <c r="D17" s="20"/>
      <c r="E17" s="9"/>
    </row>
    <row r="18" spans="1:5" ht="15" customHeight="1" x14ac:dyDescent="0.25">
      <c r="A18" s="9"/>
      <c r="B18" s="37" t="s">
        <v>127</v>
      </c>
      <c r="C18" s="38">
        <v>2211487</v>
      </c>
      <c r="D18" s="39" t="s">
        <v>31</v>
      </c>
      <c r="E18" s="9"/>
    </row>
    <row r="19" spans="1:5" ht="15" customHeight="1" x14ac:dyDescent="0.25">
      <c r="A19" s="9"/>
      <c r="B19" s="18" t="s">
        <v>143</v>
      </c>
      <c r="C19" s="34">
        <f>C15+C18</f>
        <v>3539414.7423872128</v>
      </c>
      <c r="D19" s="20" t="s">
        <v>31</v>
      </c>
      <c r="E19" s="9"/>
    </row>
    <row r="20" spans="1:5" ht="49.5" customHeight="1" x14ac:dyDescent="0.25">
      <c r="A20" s="9"/>
      <c r="B20" s="111" t="s">
        <v>144</v>
      </c>
      <c r="C20" s="112"/>
      <c r="D20" s="113"/>
      <c r="E20" s="9"/>
    </row>
    <row r="21" spans="1:5" ht="15" customHeight="1" x14ac:dyDescent="0.25">
      <c r="A21" s="9"/>
      <c r="B21" s="9"/>
      <c r="C21" s="36"/>
      <c r="D21" s="9"/>
      <c r="E21" s="9"/>
    </row>
    <row r="22" spans="1:5" ht="15" customHeight="1" x14ac:dyDescent="0.25">
      <c r="A22" s="9"/>
      <c r="B22" s="18" t="s">
        <v>145</v>
      </c>
      <c r="C22" s="19"/>
      <c r="D22" s="20"/>
      <c r="E22" s="9"/>
    </row>
    <row r="23" spans="1:5" ht="27.95" customHeight="1" x14ac:dyDescent="0.25">
      <c r="A23" s="9"/>
      <c r="B23" s="42" t="s">
        <v>146</v>
      </c>
      <c r="C23" s="43">
        <f>100*2211487/(35627660+755737)</f>
        <v>6.0782862029073312</v>
      </c>
      <c r="D23" s="39" t="s">
        <v>147</v>
      </c>
      <c r="E23" s="9"/>
    </row>
    <row r="24" spans="1:5" ht="27.95" customHeight="1" x14ac:dyDescent="0.25">
      <c r="A24" s="9"/>
      <c r="B24" s="42" t="s">
        <v>148</v>
      </c>
      <c r="C24" s="43">
        <f>C19/C12*100</f>
        <v>9.241413910570925</v>
      </c>
      <c r="D24" s="39" t="s">
        <v>147</v>
      </c>
      <c r="E24" s="9"/>
    </row>
    <row r="25" spans="1:5" ht="56.25" customHeight="1" x14ac:dyDescent="0.25">
      <c r="A25" s="9"/>
      <c r="B25" s="111" t="s">
        <v>149</v>
      </c>
      <c r="C25" s="112"/>
      <c r="D25" s="113"/>
      <c r="E25" s="9"/>
    </row>
    <row r="26" spans="1:5" ht="15" customHeight="1" x14ac:dyDescent="0.25">
      <c r="A26" s="9"/>
      <c r="B26" s="9"/>
      <c r="C26" s="36"/>
      <c r="D26" s="9"/>
      <c r="E26" s="9"/>
    </row>
  </sheetData>
  <sheetProtection algorithmName="SHA-512" hashValue="+ysGomlZiyBFa0uNYq5HuTbAj3/KAQsiB0ldkrOmptckwHceYJ8vBcwCvfcxQyoPsTlAUTL0cu/Up7r7wgMtUw==" saltValue="AP9BbtvKvm6SgBA6Pm9MEg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44"/>
      <c r="B1" s="44"/>
      <c r="C1" s="44"/>
      <c r="D1" s="44"/>
      <c r="E1" s="44"/>
    </row>
    <row r="2" spans="1:5" ht="15" customHeight="1" x14ac:dyDescent="0.25">
      <c r="A2" s="44"/>
      <c r="B2" s="44"/>
      <c r="C2" s="44"/>
      <c r="D2" s="44"/>
      <c r="E2" s="44"/>
    </row>
    <row r="3" spans="1:5" ht="24.95" customHeight="1" x14ac:dyDescent="0.25">
      <c r="A3" s="44"/>
      <c r="B3" s="115" t="s">
        <v>87</v>
      </c>
      <c r="C3" s="115"/>
      <c r="D3" s="115"/>
      <c r="E3" s="44"/>
    </row>
    <row r="4" spans="1:5" ht="15" customHeight="1" x14ac:dyDescent="0.25">
      <c r="A4" s="44"/>
      <c r="B4" s="115"/>
      <c r="C4" s="115"/>
      <c r="D4" s="115"/>
      <c r="E4" s="44"/>
    </row>
    <row r="5" spans="1:5" ht="15" customHeight="1" x14ac:dyDescent="0.25">
      <c r="A5" s="44"/>
      <c r="B5" s="115"/>
      <c r="C5" s="115"/>
      <c r="D5" s="115"/>
      <c r="E5" s="44"/>
    </row>
    <row r="6" spans="1:5" ht="15" customHeight="1" x14ac:dyDescent="0.25">
      <c r="A6" s="44"/>
      <c r="B6" s="44"/>
      <c r="C6" s="44"/>
      <c r="D6" s="44"/>
      <c r="E6" s="44"/>
    </row>
    <row r="7" spans="1:5" ht="15" customHeight="1" x14ac:dyDescent="0.25">
      <c r="A7" s="44"/>
      <c r="B7" s="44"/>
      <c r="C7" s="44"/>
      <c r="D7" s="44"/>
      <c r="E7" s="44"/>
    </row>
    <row r="8" spans="1:5" ht="15" customHeight="1" x14ac:dyDescent="0.25">
      <c r="A8" s="44"/>
      <c r="B8" s="45" t="s">
        <v>135</v>
      </c>
      <c r="C8" s="46"/>
      <c r="D8" s="47"/>
      <c r="E8" s="44"/>
    </row>
    <row r="9" spans="1:5" ht="15" customHeight="1" x14ac:dyDescent="0.25">
      <c r="A9" s="44"/>
      <c r="B9" s="48" t="s">
        <v>122</v>
      </c>
      <c r="C9" s="49">
        <v>36663545.536260627</v>
      </c>
      <c r="D9" s="50" t="s">
        <v>31</v>
      </c>
      <c r="E9" s="44"/>
    </row>
    <row r="10" spans="1:5" ht="15" customHeight="1" x14ac:dyDescent="0.25">
      <c r="A10" s="44"/>
      <c r="B10" s="51" t="s">
        <v>32</v>
      </c>
      <c r="C10" s="49">
        <v>0</v>
      </c>
      <c r="D10" s="50" t="s">
        <v>31</v>
      </c>
      <c r="E10" s="44"/>
    </row>
    <row r="11" spans="1:5" ht="15" customHeight="1" x14ac:dyDescent="0.25">
      <c r="A11" s="44"/>
      <c r="B11" s="51" t="s">
        <v>62</v>
      </c>
      <c r="C11" s="52">
        <v>0</v>
      </c>
      <c r="D11" s="50" t="s">
        <v>31</v>
      </c>
      <c r="E11" s="44"/>
    </row>
    <row r="12" spans="1:5" ht="15" customHeight="1" x14ac:dyDescent="0.25">
      <c r="A12" s="44"/>
      <c r="B12" s="51" t="s">
        <v>24</v>
      </c>
      <c r="C12" s="53">
        <v>0</v>
      </c>
      <c r="D12" s="50" t="s">
        <v>31</v>
      </c>
      <c r="E12" s="44"/>
    </row>
    <row r="13" spans="1:5" ht="15" customHeight="1" x14ac:dyDescent="0.25">
      <c r="A13" s="44"/>
      <c r="B13" s="51" t="s">
        <v>34</v>
      </c>
      <c r="C13" s="53">
        <v>0</v>
      </c>
      <c r="D13" s="50" t="s">
        <v>31</v>
      </c>
      <c r="E13" s="44"/>
    </row>
    <row r="14" spans="1:5" ht="15" customHeight="1" x14ac:dyDescent="0.25">
      <c r="A14" s="44"/>
      <c r="B14" s="51" t="s">
        <v>35</v>
      </c>
      <c r="C14" s="54">
        <v>0</v>
      </c>
      <c r="D14" s="50" t="s">
        <v>31</v>
      </c>
      <c r="E14" s="44"/>
    </row>
    <row r="15" spans="1:5" ht="15" customHeight="1" x14ac:dyDescent="0.25">
      <c r="A15" s="44"/>
      <c r="B15" s="51" t="s">
        <v>36</v>
      </c>
      <c r="C15" s="54">
        <v>-256476.84004780478</v>
      </c>
      <c r="D15" s="50" t="s">
        <v>31</v>
      </c>
      <c r="E15" s="44"/>
    </row>
    <row r="16" spans="1:5" ht="15" customHeight="1" x14ac:dyDescent="0.25">
      <c r="A16" s="44"/>
      <c r="B16" s="51" t="s">
        <v>37</v>
      </c>
      <c r="C16" s="53">
        <v>1052164.2853205504</v>
      </c>
      <c r="D16" s="50" t="s">
        <v>31</v>
      </c>
      <c r="E16" s="44"/>
    </row>
    <row r="17" spans="1:5" ht="15" customHeight="1" x14ac:dyDescent="0.25">
      <c r="A17" s="44"/>
      <c r="B17" s="55" t="s">
        <v>38</v>
      </c>
      <c r="C17" s="56">
        <v>37459232.981533371</v>
      </c>
      <c r="D17" s="57" t="s">
        <v>31</v>
      </c>
      <c r="E17" s="44"/>
    </row>
    <row r="18" spans="1:5" ht="15" customHeight="1" x14ac:dyDescent="0.25">
      <c r="A18" s="44"/>
      <c r="B18" s="58" t="s">
        <v>123</v>
      </c>
      <c r="C18" s="54">
        <v>135782</v>
      </c>
      <c r="D18" s="59" t="s">
        <v>31</v>
      </c>
      <c r="E18" s="44"/>
    </row>
    <row r="19" spans="1:5" ht="27" customHeight="1" x14ac:dyDescent="0.25">
      <c r="A19" s="44"/>
      <c r="B19" s="60" t="s">
        <v>40</v>
      </c>
      <c r="C19" s="54">
        <v>0</v>
      </c>
      <c r="D19" s="59" t="s">
        <v>31</v>
      </c>
      <c r="E19" s="44"/>
    </row>
    <row r="20" spans="1:5" ht="15" customHeight="1" x14ac:dyDescent="0.25">
      <c r="A20" s="44"/>
      <c r="B20" s="61" t="s">
        <v>41</v>
      </c>
      <c r="C20" s="62">
        <v>0</v>
      </c>
      <c r="D20" s="63" t="s">
        <v>31</v>
      </c>
      <c r="E20" s="44"/>
    </row>
    <row r="21" spans="1:5" ht="15" customHeight="1" x14ac:dyDescent="0.25">
      <c r="A21" s="44"/>
      <c r="B21" s="48" t="s">
        <v>124</v>
      </c>
      <c r="C21" s="54">
        <v>-135782</v>
      </c>
      <c r="D21" s="59" t="s">
        <v>31</v>
      </c>
      <c r="E21" s="44"/>
    </row>
    <row r="22" spans="1:5" ht="15" customHeight="1" x14ac:dyDescent="0.25">
      <c r="A22" s="44"/>
      <c r="B22" s="58" t="s">
        <v>42</v>
      </c>
      <c r="C22" s="54">
        <v>-193415.5</v>
      </c>
      <c r="D22" s="59" t="s">
        <v>31</v>
      </c>
      <c r="E22" s="44"/>
    </row>
    <row r="23" spans="1:5" ht="15" customHeight="1" x14ac:dyDescent="0.25">
      <c r="A23" s="44"/>
      <c r="B23" s="45" t="s">
        <v>136</v>
      </c>
      <c r="C23" s="64">
        <v>37265817.481533371</v>
      </c>
      <c r="D23" s="47" t="s">
        <v>31</v>
      </c>
      <c r="E23" s="44"/>
    </row>
    <row r="24" spans="1:5" ht="30" customHeight="1" x14ac:dyDescent="0.25">
      <c r="A24" s="44"/>
      <c r="B24" s="116" t="s">
        <v>137</v>
      </c>
      <c r="C24" s="116"/>
      <c r="D24" s="116"/>
      <c r="E24" s="44"/>
    </row>
    <row r="25" spans="1:5" ht="15" customHeight="1" x14ac:dyDescent="0.25">
      <c r="A25" s="44"/>
      <c r="B25" s="44"/>
      <c r="C25" s="44"/>
      <c r="D25" s="44"/>
      <c r="E25" s="44"/>
    </row>
    <row r="26" spans="1:5" ht="15" customHeight="1" x14ac:dyDescent="0.25"/>
  </sheetData>
  <sheetProtection algorithmName="SHA-512" hashValue="inselTk/3pIXZXbihEnP9yH0tfcJ08/5g68O7hE3OckcjM8gGPwhY6Sw3pRfSquq2Bs9q7diVPzEwJILnhJRYw==" saltValue="YzonOoKmKMEAwXqAzEINMQ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65"/>
      <c r="C1" s="65"/>
      <c r="D1" s="65"/>
      <c r="E1" s="9"/>
    </row>
    <row r="2" spans="1:5" ht="15" customHeight="1" x14ac:dyDescent="0.25">
      <c r="A2" s="9"/>
      <c r="B2" s="65"/>
      <c r="C2" s="65"/>
      <c r="D2" s="65"/>
      <c r="E2" s="9"/>
    </row>
    <row r="3" spans="1:5" ht="15" customHeight="1" x14ac:dyDescent="0.25">
      <c r="A3" s="9"/>
      <c r="B3" s="114" t="s">
        <v>45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35"/>
      <c r="C6" s="35"/>
      <c r="D6" s="35"/>
      <c r="E6" s="9"/>
    </row>
    <row r="7" spans="1:5" ht="15" customHeight="1" x14ac:dyDescent="0.25">
      <c r="A7" s="9"/>
      <c r="B7" s="66"/>
      <c r="C7" s="9"/>
      <c r="D7" s="9"/>
      <c r="E7" s="9"/>
    </row>
    <row r="8" spans="1:5" ht="14.25" customHeight="1" x14ac:dyDescent="0.25">
      <c r="A8" s="9"/>
      <c r="B8" s="117" t="s">
        <v>88</v>
      </c>
      <c r="C8" s="118"/>
      <c r="D8" s="119"/>
      <c r="E8" s="9"/>
    </row>
    <row r="9" spans="1:5" ht="15" customHeight="1" x14ac:dyDescent="0.25">
      <c r="A9" s="9"/>
      <c r="B9" s="42" t="s">
        <v>89</v>
      </c>
      <c r="C9" s="2">
        <v>13194451.036259314</v>
      </c>
      <c r="D9" s="39" t="s">
        <v>31</v>
      </c>
      <c r="E9" s="9"/>
    </row>
    <row r="10" spans="1:5" ht="15" customHeight="1" x14ac:dyDescent="0.25">
      <c r="A10" s="9"/>
      <c r="B10" s="67" t="s">
        <v>90</v>
      </c>
      <c r="C10" s="3">
        <f>-'8. Nøgletal'!C19*C9</f>
        <v>-263889.02072518627</v>
      </c>
      <c r="D10" s="39" t="s">
        <v>31</v>
      </c>
      <c r="E10" s="9"/>
    </row>
    <row r="11" spans="1:5" ht="15" customHeight="1" x14ac:dyDescent="0.25">
      <c r="A11" s="9"/>
      <c r="B11" s="67" t="s">
        <v>91</v>
      </c>
      <c r="C11" s="2">
        <f>('5.2. Varige tillæg'!C18)*(1+'8. Nøgletal'!C9)*(1-'8. Nøgletal'!C19)+'5.6 Anlægsprojekter'!C12-'6. Bortfald'!C12+'7. Tilknyttet virksomhed'!C12</f>
        <v>72408.611141999994</v>
      </c>
      <c r="D11" s="39" t="s">
        <v>31</v>
      </c>
      <c r="E11" s="9"/>
    </row>
    <row r="12" spans="1:5" ht="15" customHeight="1" x14ac:dyDescent="0.25">
      <c r="A12" s="9"/>
      <c r="B12" s="42" t="s">
        <v>92</v>
      </c>
      <c r="C12" s="2">
        <f>SUM(C9:C11)</f>
        <v>13002970.626676127</v>
      </c>
      <c r="D12" s="39" t="s">
        <v>31</v>
      </c>
      <c r="E12" s="9"/>
    </row>
    <row r="13" spans="1:5" ht="15" customHeight="1" x14ac:dyDescent="0.25">
      <c r="A13" s="9"/>
      <c r="B13" s="68" t="s">
        <v>93</v>
      </c>
      <c r="C13" s="69">
        <f>-C12*'8. Nøgletal'!C19</f>
        <v>-260059.41253352255</v>
      </c>
      <c r="D13" s="70" t="s">
        <v>31</v>
      </c>
      <c r="E13" s="71"/>
    </row>
    <row r="14" spans="1:5" ht="15" customHeight="1" x14ac:dyDescent="0.25">
      <c r="A14" s="9"/>
      <c r="B14" s="117" t="s">
        <v>94</v>
      </c>
      <c r="C14" s="118"/>
      <c r="D14" s="119"/>
      <c r="E14" s="9"/>
    </row>
    <row r="15" spans="1:5" ht="15" customHeight="1" x14ac:dyDescent="0.25">
      <c r="A15" s="9"/>
      <c r="B15" s="37" t="s">
        <v>46</v>
      </c>
      <c r="C15" s="3">
        <v>27876795.508753736</v>
      </c>
      <c r="D15" s="39" t="s">
        <v>31</v>
      </c>
      <c r="E15" s="9"/>
    </row>
    <row r="16" spans="1:5" ht="15" customHeight="1" x14ac:dyDescent="0.25">
      <c r="A16" s="9"/>
      <c r="B16" s="67" t="s">
        <v>90</v>
      </c>
      <c r="C16" s="3">
        <f>'8. Nøgletal'!C14*SUM('4. Generelle eff. krav'!C15:C15)</f>
        <v>0</v>
      </c>
      <c r="D16" s="39" t="s">
        <v>31</v>
      </c>
      <c r="E16" s="9"/>
    </row>
    <row r="17" spans="1:5" ht="15" customHeight="1" x14ac:dyDescent="0.25">
      <c r="A17" s="9"/>
      <c r="B17" s="67" t="s">
        <v>95</v>
      </c>
      <c r="C17" s="2">
        <f>('5.2. Varige tillæg'!E18)*(1+'8. Nøgletal'!C9)*(1-'8. Nøgletal'!C14)+'5.6 Anlægsprojekter'!E12-'6. Bortfald'!E12+'7. Tilknyttet virksomhed'!E12</f>
        <v>146315.75339999999</v>
      </c>
      <c r="D17" s="39" t="s">
        <v>31</v>
      </c>
      <c r="E17" s="9"/>
    </row>
    <row r="18" spans="1:5" ht="15" customHeight="1" x14ac:dyDescent="0.25">
      <c r="A18" s="9"/>
      <c r="B18" s="42" t="s">
        <v>96</v>
      </c>
      <c r="C18" s="2">
        <f>SUM(C15:C17)</f>
        <v>28023111.262153737</v>
      </c>
      <c r="D18" s="39" t="s">
        <v>31</v>
      </c>
      <c r="E18" s="9"/>
    </row>
    <row r="19" spans="1:5" ht="15" customHeight="1" x14ac:dyDescent="0.25">
      <c r="A19" s="9"/>
      <c r="B19" s="68" t="s">
        <v>97</v>
      </c>
      <c r="C19" s="69">
        <f>-C18*'8. Nøgletal'!C15</f>
        <v>0</v>
      </c>
      <c r="D19" s="70" t="s">
        <v>31</v>
      </c>
      <c r="E19" s="9"/>
    </row>
    <row r="20" spans="1:5" ht="15" customHeight="1" x14ac:dyDescent="0.25">
      <c r="A20" s="9"/>
      <c r="B20" s="18" t="s">
        <v>98</v>
      </c>
      <c r="C20" s="34">
        <f>C13+C19</f>
        <v>-260059.41253352255</v>
      </c>
      <c r="D20" s="20" t="s">
        <v>31</v>
      </c>
      <c r="E20" s="9"/>
    </row>
    <row r="21" spans="1:5" ht="39.950000000000003" customHeight="1" x14ac:dyDescent="0.25">
      <c r="A21" s="9"/>
      <c r="B21" s="120" t="s">
        <v>125</v>
      </c>
      <c r="C21" s="121"/>
      <c r="D21" s="122"/>
      <c r="E21" s="71"/>
    </row>
    <row r="22" spans="1:5" ht="15" customHeight="1" x14ac:dyDescent="0.25">
      <c r="A22" s="9"/>
      <c r="B22" s="9"/>
      <c r="C22" s="9"/>
      <c r="D22" s="9"/>
      <c r="E22" s="9"/>
    </row>
    <row r="23" spans="1:5" ht="15" customHeight="1" x14ac:dyDescent="0.25">
      <c r="A23" s="9"/>
      <c r="B23" s="9"/>
      <c r="C23" s="9"/>
      <c r="D23" s="9"/>
      <c r="E23" s="9"/>
    </row>
  </sheetData>
  <sheetProtection algorithmName="SHA-512" hashValue="o1UuqvXwE+o4G89lcoz6uuI9mf67g7MJxhXDVmjpc6vZVsRMnNAM4VAd/CKew7Yk0bEKH2fk4Vip2emNeOxCQA==" saltValue="nSGzIk3fUoLBvleazVy7fg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1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47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27.75" customHeight="1" x14ac:dyDescent="0.25">
      <c r="A8" s="9"/>
      <c r="B8" s="123" t="s">
        <v>99</v>
      </c>
      <c r="C8" s="124"/>
      <c r="D8" s="125"/>
      <c r="E8" s="9"/>
    </row>
    <row r="9" spans="1:5" ht="15" customHeight="1" x14ac:dyDescent="0.25">
      <c r="A9" s="9"/>
      <c r="B9" s="73" t="s">
        <v>138</v>
      </c>
      <c r="C9" s="26">
        <f>'5.1.a. § 10-tillæg'!E9</f>
        <v>0</v>
      </c>
      <c r="D9" s="39" t="s">
        <v>31</v>
      </c>
      <c r="E9" s="9"/>
    </row>
    <row r="10" spans="1:5" ht="15" customHeight="1" x14ac:dyDescent="0.25">
      <c r="A10" s="9"/>
      <c r="B10" s="73" t="s">
        <v>139</v>
      </c>
      <c r="C10" s="26">
        <f>'5.1.a. § 10-tillæg'!E10</f>
        <v>3968.287385540003</v>
      </c>
      <c r="D10" s="39" t="s">
        <v>31</v>
      </c>
      <c r="E10" s="9"/>
    </row>
    <row r="11" spans="1:5" ht="15" customHeight="1" x14ac:dyDescent="0.25">
      <c r="A11" s="9"/>
      <c r="B11" s="73" t="s">
        <v>140</v>
      </c>
      <c r="C11" s="26">
        <f>'5.1.a. § 10-tillæg'!E11</f>
        <v>0</v>
      </c>
      <c r="D11" s="39" t="s">
        <v>31</v>
      </c>
      <c r="E11" s="9"/>
    </row>
    <row r="12" spans="1:5" ht="15" customHeight="1" x14ac:dyDescent="0.25">
      <c r="A12" s="9"/>
      <c r="B12" s="73" t="s">
        <v>141</v>
      </c>
      <c r="C12" s="26">
        <f>'5.1.a. § 10-tillæg'!E12</f>
        <v>45514.455001669994</v>
      </c>
      <c r="D12" s="39" t="s">
        <v>31</v>
      </c>
      <c r="E12" s="9"/>
    </row>
    <row r="13" spans="1:5" ht="15" customHeight="1" x14ac:dyDescent="0.25">
      <c r="A13" s="9"/>
      <c r="B13" s="74" t="s">
        <v>152</v>
      </c>
      <c r="C13" s="75">
        <v>54229</v>
      </c>
      <c r="D13" s="39" t="s">
        <v>31</v>
      </c>
      <c r="E13" s="9"/>
    </row>
    <row r="14" spans="1:5" ht="15" customHeight="1" x14ac:dyDescent="0.25">
      <c r="A14" s="9"/>
      <c r="B14" s="18" t="s">
        <v>48</v>
      </c>
      <c r="C14" s="76">
        <f>SUM(C9:C13)</f>
        <v>103711.74238720999</v>
      </c>
      <c r="D14" s="77" t="s">
        <v>31</v>
      </c>
      <c r="E14" s="9"/>
    </row>
    <row r="15" spans="1:5" ht="15" customHeight="1" x14ac:dyDescent="0.25">
      <c r="A15" s="9"/>
      <c r="B15" s="78"/>
      <c r="C15" s="79"/>
      <c r="D15" s="79"/>
      <c r="E15" s="9"/>
    </row>
    <row r="16" spans="1:5" ht="15" customHeight="1" x14ac:dyDescent="0.25">
      <c r="A16" s="9"/>
      <c r="B16" s="117" t="s">
        <v>39</v>
      </c>
      <c r="C16" s="118"/>
      <c r="D16" s="119"/>
      <c r="E16" s="9"/>
    </row>
    <row r="17" spans="1:5" ht="15" customHeight="1" x14ac:dyDescent="0.25">
      <c r="A17" s="9"/>
      <c r="B17" s="80" t="s">
        <v>49</v>
      </c>
      <c r="C17" s="26">
        <v>135782</v>
      </c>
      <c r="D17" s="39" t="s">
        <v>31</v>
      </c>
      <c r="E17" s="9"/>
    </row>
    <row r="18" spans="1:5" ht="15" customHeight="1" x14ac:dyDescent="0.25">
      <c r="A18" s="9"/>
      <c r="B18" s="80" t="s">
        <v>50</v>
      </c>
      <c r="C18" s="26">
        <v>0</v>
      </c>
      <c r="D18" s="39" t="s">
        <v>31</v>
      </c>
      <c r="E18" s="9"/>
    </row>
    <row r="19" spans="1:5" ht="15" customHeight="1" x14ac:dyDescent="0.25">
      <c r="A19" s="9"/>
      <c r="B19" s="18" t="s">
        <v>48</v>
      </c>
      <c r="C19" s="76">
        <f>SUM(C17:C18)</f>
        <v>135782</v>
      </c>
      <c r="D19" s="77" t="s">
        <v>31</v>
      </c>
      <c r="E19" s="9"/>
    </row>
    <row r="20" spans="1:5" ht="15" customHeight="1" x14ac:dyDescent="0.25">
      <c r="A20" s="9"/>
      <c r="B20" s="9"/>
      <c r="C20" s="9"/>
      <c r="D20" s="9"/>
      <c r="E20" s="9"/>
    </row>
    <row r="21" spans="1:5" ht="15" customHeight="1" x14ac:dyDescent="0.25">
      <c r="A21" s="9"/>
      <c r="B21" s="9"/>
      <c r="C21" s="9"/>
      <c r="D21" s="9"/>
      <c r="E21" s="9"/>
    </row>
  </sheetData>
  <sheetProtection algorithmName="SHA-512" hashValue="1Gw/Xg/FaKsPLkqk/EOjSaMdZBIW/ovkJGDpjgsv4VE3H4yqItovm3fYtfEyWMj3pwUkCHd/Xpw0GQo2+6y1Pg==" saltValue="TZeHNsT8R3SP6yfTkG+2PA==" spinCount="100000" sheet="1" objects="1" scenarios="1"/>
  <mergeCells count="3">
    <mergeCell ref="B3:D5"/>
    <mergeCell ref="B8:D8"/>
    <mergeCell ref="B16:D16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30.7109375" customWidth="1"/>
    <col min="3" max="5" width="12.570312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9.5" customHeight="1" x14ac:dyDescent="0.25">
      <c r="A3" s="9"/>
      <c r="B3" s="114" t="s">
        <v>100</v>
      </c>
      <c r="C3" s="114"/>
      <c r="D3" s="114"/>
      <c r="E3" s="114"/>
      <c r="F3" s="114"/>
      <c r="G3" s="9"/>
    </row>
    <row r="4" spans="1:7" ht="19.5" customHeight="1" x14ac:dyDescent="0.25">
      <c r="A4" s="9"/>
      <c r="B4" s="114"/>
      <c r="C4" s="114"/>
      <c r="D4" s="114"/>
      <c r="E4" s="114"/>
      <c r="F4" s="114"/>
      <c r="G4" s="9"/>
    </row>
    <row r="5" spans="1:7" ht="19.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51.75" customHeight="1" x14ac:dyDescent="0.25">
      <c r="A8" s="9"/>
      <c r="B8" s="81" t="s">
        <v>126</v>
      </c>
      <c r="C8" s="82" t="s">
        <v>101</v>
      </c>
      <c r="D8" s="83" t="s">
        <v>102</v>
      </c>
      <c r="E8" s="83" t="s">
        <v>103</v>
      </c>
      <c r="F8" s="20"/>
      <c r="G8" s="9"/>
    </row>
    <row r="9" spans="1:7" ht="15" customHeight="1" x14ac:dyDescent="0.25">
      <c r="A9" s="9"/>
      <c r="B9" s="73" t="s">
        <v>138</v>
      </c>
      <c r="C9" s="26">
        <v>566484.22563301004</v>
      </c>
      <c r="D9" s="26">
        <v>464357</v>
      </c>
      <c r="E9" s="26">
        <f>MAX(D9-C9,0)</f>
        <v>0</v>
      </c>
      <c r="F9" s="39" t="s">
        <v>31</v>
      </c>
      <c r="G9" s="9"/>
    </row>
    <row r="10" spans="1:7" ht="15" customHeight="1" x14ac:dyDescent="0.25">
      <c r="A10" s="9"/>
      <c r="B10" s="73" t="s">
        <v>139</v>
      </c>
      <c r="C10" s="26">
        <v>64733.712614459997</v>
      </c>
      <c r="D10" s="26">
        <v>68702</v>
      </c>
      <c r="E10" s="26">
        <f t="shared" ref="E10:E19" si="0">MAX(D10-C10,0)</f>
        <v>3968.287385540003</v>
      </c>
      <c r="F10" s="39" t="s">
        <v>31</v>
      </c>
      <c r="G10" s="9"/>
    </row>
    <row r="11" spans="1:7" ht="42" customHeight="1" x14ac:dyDescent="0.25">
      <c r="A11" s="9"/>
      <c r="B11" s="73" t="s">
        <v>140</v>
      </c>
      <c r="C11" s="26">
        <v>316428.17451838002</v>
      </c>
      <c r="D11" s="26">
        <v>291780</v>
      </c>
      <c r="E11" s="26">
        <f t="shared" si="0"/>
        <v>0</v>
      </c>
      <c r="F11" s="39" t="s">
        <v>31</v>
      </c>
      <c r="G11" s="9"/>
    </row>
    <row r="12" spans="1:7" ht="15" customHeight="1" x14ac:dyDescent="0.25">
      <c r="A12" s="9"/>
      <c r="B12" s="73" t="s">
        <v>141</v>
      </c>
      <c r="C12" s="26">
        <v>122405.54499833001</v>
      </c>
      <c r="D12" s="26">
        <v>167920</v>
      </c>
      <c r="E12" s="26">
        <f t="shared" si="0"/>
        <v>45514.455001669994</v>
      </c>
      <c r="F12" s="39" t="s">
        <v>31</v>
      </c>
      <c r="G12" s="9"/>
    </row>
    <row r="13" spans="1:7" ht="15" hidden="1" customHeight="1" x14ac:dyDescent="0.25">
      <c r="A13" s="9"/>
      <c r="B13" s="74"/>
      <c r="C13" s="26"/>
      <c r="D13" s="26"/>
      <c r="E13" s="26">
        <f t="shared" si="0"/>
        <v>0</v>
      </c>
      <c r="F13" s="39" t="s">
        <v>31</v>
      </c>
      <c r="G13" s="9"/>
    </row>
    <row r="14" spans="1:7" ht="15" hidden="1" customHeight="1" x14ac:dyDescent="0.25">
      <c r="A14" s="9"/>
      <c r="B14" s="74"/>
      <c r="C14" s="26"/>
      <c r="D14" s="26"/>
      <c r="E14" s="26">
        <f t="shared" si="0"/>
        <v>0</v>
      </c>
      <c r="F14" s="39" t="s">
        <v>31</v>
      </c>
      <c r="G14" s="9"/>
    </row>
    <row r="15" spans="1:7" ht="15" hidden="1" customHeight="1" x14ac:dyDescent="0.25">
      <c r="A15" s="9"/>
      <c r="B15" s="74"/>
      <c r="C15" s="26"/>
      <c r="D15" s="26"/>
      <c r="E15" s="26">
        <f t="shared" si="0"/>
        <v>0</v>
      </c>
      <c r="F15" s="39" t="s">
        <v>31</v>
      </c>
      <c r="G15" s="9"/>
    </row>
    <row r="16" spans="1:7" ht="15" hidden="1" customHeight="1" x14ac:dyDescent="0.25">
      <c r="A16" s="9"/>
      <c r="B16" s="74"/>
      <c r="C16" s="26"/>
      <c r="D16" s="26"/>
      <c r="E16" s="26">
        <f t="shared" si="0"/>
        <v>0</v>
      </c>
      <c r="F16" s="39" t="s">
        <v>31</v>
      </c>
      <c r="G16" s="9"/>
    </row>
    <row r="17" spans="1:7" ht="15" hidden="1" customHeight="1" x14ac:dyDescent="0.25">
      <c r="A17" s="9"/>
      <c r="B17" s="74"/>
      <c r="C17" s="26"/>
      <c r="D17" s="26"/>
      <c r="E17" s="26">
        <f t="shared" si="0"/>
        <v>0</v>
      </c>
      <c r="F17" s="39" t="s">
        <v>31</v>
      </c>
      <c r="G17" s="9"/>
    </row>
    <row r="18" spans="1:7" ht="15" hidden="1" customHeight="1" x14ac:dyDescent="0.25">
      <c r="A18" s="9"/>
      <c r="B18" s="74"/>
      <c r="C18" s="26"/>
      <c r="D18" s="26"/>
      <c r="E18" s="26">
        <f t="shared" si="0"/>
        <v>0</v>
      </c>
      <c r="F18" s="39" t="s">
        <v>31</v>
      </c>
      <c r="G18" s="9"/>
    </row>
    <row r="19" spans="1:7" ht="15" hidden="1" customHeight="1" x14ac:dyDescent="0.25">
      <c r="A19" s="9"/>
      <c r="B19" s="74"/>
      <c r="C19" s="26"/>
      <c r="D19" s="26"/>
      <c r="E19" s="26">
        <f t="shared" si="0"/>
        <v>0</v>
      </c>
      <c r="F19" s="39" t="s">
        <v>31</v>
      </c>
      <c r="G19" s="9"/>
    </row>
    <row r="20" spans="1:7" ht="15" customHeight="1" x14ac:dyDescent="0.25">
      <c r="A20" s="9"/>
      <c r="B20" s="18"/>
      <c r="C20" s="76"/>
      <c r="D20" s="76"/>
      <c r="E20" s="76"/>
      <c r="F20" s="77"/>
      <c r="G20" s="9"/>
    </row>
    <row r="21" spans="1:7" ht="39.75" customHeight="1" x14ac:dyDescent="0.25">
      <c r="A21" s="9"/>
      <c r="B21" s="126" t="s">
        <v>104</v>
      </c>
      <c r="C21" s="127"/>
      <c r="D21" s="127"/>
      <c r="E21" s="127"/>
      <c r="F21" s="128"/>
      <c r="G21" s="9"/>
    </row>
    <row r="22" spans="1:7" ht="15" customHeight="1" x14ac:dyDescent="0.25">
      <c r="A22" s="9"/>
      <c r="B22" s="84"/>
      <c r="C22" s="79"/>
      <c r="D22" s="79"/>
      <c r="E22" s="79"/>
      <c r="F22" s="79"/>
      <c r="G22" s="9"/>
    </row>
    <row r="23" spans="1:7" ht="15" customHeight="1" x14ac:dyDescent="0.25">
      <c r="A23" s="9"/>
      <c r="B23" s="84"/>
      <c r="C23" s="79"/>
      <c r="D23" s="79"/>
      <c r="E23" s="79"/>
      <c r="F23" s="79"/>
      <c r="G23" s="9"/>
    </row>
  </sheetData>
  <sheetProtection algorithmName="SHA-512" hashValue="ROHE+M4/aB2mgt/TCvaq2y0pw1yb2lkYxwAA96aNzs2xm52fxEe4y/ZVOiaTWOfF8aQ0CRg+Coyr3IXBA/URVg==" saltValue="Hn6lTh5gBJXhzCZAsnzjZg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2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51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8" t="s">
        <v>32</v>
      </c>
      <c r="C8" s="19"/>
      <c r="D8" s="19"/>
      <c r="E8" s="19"/>
      <c r="F8" s="20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150</v>
      </c>
      <c r="C10" s="26">
        <v>71811</v>
      </c>
      <c r="D10" s="39" t="s">
        <v>31</v>
      </c>
      <c r="E10" s="26">
        <v>142206</v>
      </c>
      <c r="F10" s="39" t="s">
        <v>31</v>
      </c>
      <c r="G10" s="9"/>
    </row>
    <row r="11" spans="1:7" ht="15" customHeight="1" x14ac:dyDescent="0.25">
      <c r="A11" s="9"/>
      <c r="B11" s="88"/>
      <c r="C11" s="26"/>
      <c r="D11" s="39" t="s">
        <v>31</v>
      </c>
      <c r="E11" s="26"/>
      <c r="F11" s="39" t="s">
        <v>31</v>
      </c>
      <c r="G11" s="9"/>
    </row>
    <row r="12" spans="1:7" ht="15" customHeight="1" x14ac:dyDescent="0.25">
      <c r="A12" s="9"/>
      <c r="B12" s="88"/>
      <c r="C12" s="26"/>
      <c r="D12" s="39" t="s">
        <v>31</v>
      </c>
      <c r="E12" s="26"/>
      <c r="F12" s="39" t="s">
        <v>31</v>
      </c>
      <c r="G12" s="9"/>
    </row>
    <row r="13" spans="1:7" ht="15" customHeight="1" x14ac:dyDescent="0.25">
      <c r="A13" s="9"/>
      <c r="B13" s="88"/>
      <c r="C13" s="26"/>
      <c r="D13" s="39" t="s">
        <v>31</v>
      </c>
      <c r="E13" s="26"/>
      <c r="F13" s="39" t="s">
        <v>31</v>
      </c>
      <c r="G13" s="9"/>
    </row>
    <row r="14" spans="1:7" ht="15" customHeight="1" x14ac:dyDescent="0.25">
      <c r="A14" s="9"/>
      <c r="B14" s="88"/>
      <c r="C14" s="26"/>
      <c r="D14" s="39" t="s">
        <v>31</v>
      </c>
      <c r="E14" s="26"/>
      <c r="F14" s="39" t="s">
        <v>31</v>
      </c>
      <c r="G14" s="9"/>
    </row>
    <row r="15" spans="1:7" ht="15" customHeight="1" x14ac:dyDescent="0.25">
      <c r="A15" s="9"/>
      <c r="B15" s="88"/>
      <c r="C15" s="26"/>
      <c r="D15" s="39" t="s">
        <v>31</v>
      </c>
      <c r="E15" s="26"/>
      <c r="F15" s="39" t="s">
        <v>31</v>
      </c>
      <c r="G15" s="9"/>
    </row>
    <row r="16" spans="1:7" ht="15" customHeight="1" x14ac:dyDescent="0.25">
      <c r="A16" s="9"/>
      <c r="B16" s="88"/>
      <c r="C16" s="26"/>
      <c r="D16" s="39" t="s">
        <v>31</v>
      </c>
      <c r="E16" s="26"/>
      <c r="F16" s="39" t="s">
        <v>31</v>
      </c>
      <c r="G16" s="9"/>
    </row>
    <row r="17" spans="1:7" ht="15" customHeight="1" x14ac:dyDescent="0.25">
      <c r="A17" s="9"/>
      <c r="B17" s="88"/>
      <c r="C17" s="26"/>
      <c r="D17" s="39" t="s">
        <v>31</v>
      </c>
      <c r="E17" s="26"/>
      <c r="F17" s="39" t="s">
        <v>31</v>
      </c>
      <c r="G17" s="9"/>
    </row>
    <row r="18" spans="1:7" ht="15" customHeight="1" x14ac:dyDescent="0.25">
      <c r="A18" s="9"/>
      <c r="B18" s="18" t="s">
        <v>105</v>
      </c>
      <c r="C18" s="76">
        <f>SUM(C10:C17)</f>
        <v>71811</v>
      </c>
      <c r="D18" s="77" t="s">
        <v>31</v>
      </c>
      <c r="E18" s="76">
        <f>SUM(E10:E17)</f>
        <v>142206</v>
      </c>
      <c r="F18" s="77" t="s">
        <v>31</v>
      </c>
      <c r="G18" s="9"/>
    </row>
    <row r="19" spans="1:7" ht="15" customHeight="1" x14ac:dyDescent="0.25">
      <c r="A19" s="9"/>
      <c r="B19" s="88" t="s">
        <v>35</v>
      </c>
      <c r="C19" s="26">
        <f>-C18*'8. Nøgletal'!C23</f>
        <v>0</v>
      </c>
      <c r="D19" s="39" t="s">
        <v>31</v>
      </c>
      <c r="E19" s="26">
        <f>-E18*'8. Nøgletal'!C23</f>
        <v>0</v>
      </c>
      <c r="F19" s="39" t="s">
        <v>31</v>
      </c>
      <c r="G19" s="9"/>
    </row>
    <row r="20" spans="1:7" ht="15" customHeight="1" x14ac:dyDescent="0.25">
      <c r="A20" s="9"/>
      <c r="B20" s="88" t="s">
        <v>36</v>
      </c>
      <c r="C20" s="26">
        <f>-C18*'8. Nøgletal'!C19</f>
        <v>-1436.22</v>
      </c>
      <c r="D20" s="39" t="s">
        <v>31</v>
      </c>
      <c r="E20" s="26">
        <f>-E18*'8. Nøgletal'!C14</f>
        <v>0</v>
      </c>
      <c r="F20" s="39" t="s">
        <v>31</v>
      </c>
      <c r="G20" s="9"/>
    </row>
    <row r="21" spans="1:7" ht="15" customHeight="1" x14ac:dyDescent="0.25">
      <c r="A21" s="9"/>
      <c r="B21" s="88" t="s">
        <v>37</v>
      </c>
      <c r="C21" s="26">
        <f>SUM(C18:C20)*'8. Nøgletal'!C9</f>
        <v>2033.8311419999998</v>
      </c>
      <c r="D21" s="39" t="s">
        <v>31</v>
      </c>
      <c r="E21" s="26">
        <f>SUM(E18:E20)*'8. Nøgletal'!C9</f>
        <v>4109.7533999999996</v>
      </c>
      <c r="F21" s="39" t="s">
        <v>31</v>
      </c>
      <c r="G21" s="9"/>
    </row>
    <row r="22" spans="1:7" ht="26.25" customHeight="1" x14ac:dyDescent="0.25">
      <c r="A22" s="9"/>
      <c r="B22" s="81" t="s">
        <v>106</v>
      </c>
      <c r="C22" s="76">
        <f>SUM(C18:C21)</f>
        <v>72408.611141999994</v>
      </c>
      <c r="D22" s="77" t="s">
        <v>31</v>
      </c>
      <c r="E22" s="76">
        <f>SUM(E18:E21)</f>
        <v>146315.75339999999</v>
      </c>
      <c r="F22" s="77" t="s">
        <v>31</v>
      </c>
      <c r="G22" s="9"/>
    </row>
    <row r="23" spans="1:7" ht="15" customHeight="1" x14ac:dyDescent="0.25">
      <c r="A23" s="9"/>
      <c r="B23" s="9"/>
      <c r="C23" s="9"/>
      <c r="D23" s="9"/>
      <c r="E23" s="9"/>
      <c r="F23" s="9"/>
      <c r="G23" s="9"/>
    </row>
    <row r="24" spans="1:7" ht="15" customHeight="1" x14ac:dyDescent="0.25">
      <c r="A24" s="9"/>
      <c r="B24" s="9"/>
      <c r="C24" s="9"/>
      <c r="D24" s="9"/>
      <c r="E24" s="9"/>
      <c r="F24" s="9"/>
      <c r="G24" s="9"/>
    </row>
  </sheetData>
  <sheetProtection algorithmName="SHA-512" hashValue="ZNCNDVf98YpfZP9LX8OcWEJPzDDCxmfohR/NiXpG/xXqCZtvToiK82wA2AQxFVXC2PXeOWlFsPn+mapHKWbGMQ==" saltValue="gwuI1JxxDRxkVvK+hWchXg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5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55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18</v>
      </c>
      <c r="C8" s="118"/>
      <c r="D8" s="118"/>
      <c r="E8" s="118"/>
      <c r="F8" s="119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151</v>
      </c>
      <c r="C10" s="26"/>
      <c r="D10" s="39" t="s">
        <v>31</v>
      </c>
      <c r="E10" s="26"/>
      <c r="F10" s="39" t="s">
        <v>31</v>
      </c>
      <c r="G10" s="9"/>
    </row>
    <row r="11" spans="1:7" ht="15" customHeight="1" x14ac:dyDescent="0.25">
      <c r="A11" s="9"/>
      <c r="B11" s="88"/>
      <c r="C11" s="26"/>
      <c r="D11" s="39" t="s">
        <v>31</v>
      </c>
      <c r="E11" s="26"/>
      <c r="F11" s="39" t="s">
        <v>31</v>
      </c>
      <c r="G11" s="9"/>
    </row>
    <row r="12" spans="1:7" ht="15" customHeight="1" x14ac:dyDescent="0.25">
      <c r="A12" s="9"/>
      <c r="B12" s="88"/>
      <c r="C12" s="26"/>
      <c r="D12" s="39" t="s">
        <v>31</v>
      </c>
      <c r="E12" s="26"/>
      <c r="F12" s="39" t="s">
        <v>31</v>
      </c>
      <c r="G12" s="9"/>
    </row>
    <row r="13" spans="1:7" ht="15" customHeight="1" x14ac:dyDescent="0.25">
      <c r="A13" s="9"/>
      <c r="B13" s="18" t="s">
        <v>107</v>
      </c>
      <c r="C13" s="76">
        <f>SUM(C10:C12)</f>
        <v>0</v>
      </c>
      <c r="D13" s="77" t="s">
        <v>31</v>
      </c>
      <c r="E13" s="76">
        <f>SUM(E10:E12)</f>
        <v>0</v>
      </c>
      <c r="F13" s="77" t="s">
        <v>31</v>
      </c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  <row r="15" spans="1:7" ht="15" customHeight="1" x14ac:dyDescent="0.25">
      <c r="A15" s="9"/>
      <c r="B15" s="89"/>
      <c r="C15" s="89"/>
      <c r="D15" s="89"/>
      <c r="E15" s="89"/>
      <c r="F15" s="89"/>
      <c r="G15" s="9"/>
    </row>
  </sheetData>
  <sheetProtection algorithmName="SHA-512" hashValue="Wy9Lp4kxmnlwO9WlSPOleVsOGAEC7IDbGPPWVCDdwDjL8uhZUMUE63XKRnWRvVm1zYtrCVrhMu8ll9ISqC2kQw==" saltValue="DXn6Sp4P3pc/EAEHb+n8Kw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56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4.25" customHeight="1" x14ac:dyDescent="0.25">
      <c r="A8" s="9"/>
      <c r="B8" s="117" t="s">
        <v>108</v>
      </c>
      <c r="C8" s="118"/>
      <c r="D8" s="119"/>
      <c r="E8" s="9"/>
    </row>
    <row r="9" spans="1:5" ht="15" customHeight="1" x14ac:dyDescent="0.25">
      <c r="A9" s="9"/>
      <c r="B9" s="90" t="s">
        <v>109</v>
      </c>
      <c r="C9" s="26"/>
      <c r="D9" s="39" t="s">
        <v>31</v>
      </c>
      <c r="E9" s="9"/>
    </row>
    <row r="10" spans="1:5" ht="15" customHeight="1" x14ac:dyDescent="0.25">
      <c r="A10" s="9"/>
      <c r="B10" s="91" t="s">
        <v>35</v>
      </c>
      <c r="C10" s="26">
        <f>-C9*'8. Nøgletal'!C24</f>
        <v>0</v>
      </c>
      <c r="D10" s="39" t="s">
        <v>31</v>
      </c>
      <c r="E10" s="9"/>
    </row>
    <row r="11" spans="1:5" ht="15" customHeight="1" x14ac:dyDescent="0.25">
      <c r="A11" s="9"/>
      <c r="B11" s="91" t="s">
        <v>44</v>
      </c>
      <c r="C11" s="26">
        <f>-C9*'8. Nøgletal'!C19</f>
        <v>0</v>
      </c>
      <c r="D11" s="39" t="s">
        <v>31</v>
      </c>
      <c r="E11" s="9"/>
    </row>
    <row r="12" spans="1:5" ht="26.25" customHeight="1" x14ac:dyDescent="0.25">
      <c r="A12" s="9"/>
      <c r="B12" s="72" t="s">
        <v>110</v>
      </c>
      <c r="C12" s="76">
        <f>SUM(C9:C11)*(1+'8. Nøgletal'!C9)*(1+'8. Nøgletal'!C10)</f>
        <v>0</v>
      </c>
      <c r="D12" s="77" t="s">
        <v>31</v>
      </c>
      <c r="E12" s="9"/>
    </row>
    <row r="13" spans="1:5" ht="15" customHeight="1" x14ac:dyDescent="0.25">
      <c r="A13" s="9"/>
      <c r="B13" s="9"/>
      <c r="C13" s="9"/>
      <c r="D13" s="9"/>
      <c r="E13" s="9"/>
    </row>
    <row r="14" spans="1:5" ht="15" customHeight="1" x14ac:dyDescent="0.25">
      <c r="A14" s="9"/>
      <c r="B14" s="9"/>
      <c r="C14" s="9"/>
      <c r="D14" s="9"/>
      <c r="E14" s="9"/>
    </row>
  </sheetData>
  <sheetProtection algorithmName="SHA-512" hashValue="p4ecTbN80x28Nnho+M1vg6SJL0jmRoS6dzDyDUwGWBC2cL/CvkPd9rCzcEjAL2HLK7KHwGypMndx2x4LPYJEeA==" saltValue="+LWdZgD/h/h2iYJOedsSUQ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111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17" t="s">
        <v>57</v>
      </c>
      <c r="C8" s="118"/>
      <c r="D8" s="119"/>
      <c r="E8" s="9"/>
    </row>
    <row r="9" spans="1:5" ht="26.25" x14ac:dyDescent="0.25">
      <c r="A9" s="9"/>
      <c r="B9" s="92" t="s">
        <v>112</v>
      </c>
      <c r="C9" s="93"/>
      <c r="D9" s="92" t="s">
        <v>31</v>
      </c>
      <c r="E9" s="9"/>
    </row>
    <row r="10" spans="1:5" ht="14.25" customHeight="1" x14ac:dyDescent="0.25">
      <c r="A10" s="9"/>
      <c r="B10" s="37" t="s">
        <v>113</v>
      </c>
      <c r="C10" s="22"/>
      <c r="D10" s="23" t="s">
        <v>31</v>
      </c>
      <c r="E10" s="9"/>
    </row>
    <row r="11" spans="1:5" ht="14.25" customHeight="1" x14ac:dyDescent="0.25">
      <c r="A11" s="9"/>
      <c r="B11" s="28" t="s">
        <v>58</v>
      </c>
      <c r="C11" s="29">
        <f>C10-C9</f>
        <v>0</v>
      </c>
      <c r="D11" s="30" t="s">
        <v>31</v>
      </c>
      <c r="E11" s="9"/>
    </row>
    <row r="12" spans="1:5" ht="14.25" customHeight="1" x14ac:dyDescent="0.25">
      <c r="A12" s="9"/>
      <c r="B12" s="117" t="s">
        <v>59</v>
      </c>
      <c r="C12" s="118"/>
      <c r="D12" s="119"/>
      <c r="E12" s="9"/>
    </row>
    <row r="13" spans="1:5" ht="26.25" customHeight="1" x14ac:dyDescent="0.25">
      <c r="A13" s="9"/>
      <c r="B13" s="92" t="s">
        <v>142</v>
      </c>
      <c r="C13" s="93">
        <v>135782</v>
      </c>
      <c r="D13" s="92" t="s">
        <v>31</v>
      </c>
      <c r="E13" s="9"/>
    </row>
    <row r="14" spans="1:5" ht="14.25" customHeight="1" x14ac:dyDescent="0.25">
      <c r="A14" s="9"/>
      <c r="B14" s="37" t="s">
        <v>114</v>
      </c>
      <c r="C14" s="22">
        <v>0</v>
      </c>
      <c r="D14" s="23" t="s">
        <v>31</v>
      </c>
      <c r="E14" s="9"/>
    </row>
    <row r="15" spans="1:5" ht="14.25" customHeight="1" x14ac:dyDescent="0.25">
      <c r="A15" s="9"/>
      <c r="B15" s="28" t="s">
        <v>58</v>
      </c>
      <c r="C15" s="29">
        <f>C14-C13</f>
        <v>-135782</v>
      </c>
      <c r="D15" s="30" t="s">
        <v>31</v>
      </c>
      <c r="E15" s="9"/>
    </row>
    <row r="16" spans="1:5" ht="14.25" customHeight="1" x14ac:dyDescent="0.25">
      <c r="A16" s="9"/>
      <c r="B16" s="18" t="s">
        <v>60</v>
      </c>
      <c r="C16" s="76">
        <f>C11+C15</f>
        <v>-135782</v>
      </c>
      <c r="D16" s="77" t="s">
        <v>31</v>
      </c>
      <c r="E16" s="9"/>
    </row>
    <row r="17" spans="1:5" ht="15" customHeight="1" x14ac:dyDescent="0.25">
      <c r="A17" s="9"/>
      <c r="B17" s="9"/>
      <c r="C17" s="9"/>
      <c r="D17" s="9"/>
      <c r="E17" s="9"/>
    </row>
    <row r="18" spans="1:5" ht="15" customHeight="1" x14ac:dyDescent="0.25">
      <c r="A18" s="9"/>
      <c r="B18" s="9"/>
      <c r="C18" s="9"/>
      <c r="D18" s="9"/>
      <c r="E18" s="9"/>
    </row>
  </sheetData>
  <sheetProtection algorithmName="SHA-512" hashValue="wVAqrqNIUoBvlhLl64JWAQts06+s6aJ6MBPIk9XGy3Rf/G0KunOIP71HTEyeM1hfRVqu3qhuhpER+OOoHhcPXw==" saltValue="jQzKQX10xlwPkutUmmkDyg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42.28515625" customWidth="1"/>
    <col min="3" max="3" width="9.7109375" customWidth="1"/>
    <col min="4" max="4" width="3.28515625" customWidth="1"/>
    <col min="5" max="5" width="9.7109375" customWidth="1"/>
    <col min="6" max="6" width="3.28515625" customWidth="1"/>
    <col min="7" max="7" width="9.7109375" customWidth="1"/>
    <col min="8" max="8" width="3.28515625" customWidth="1"/>
    <col min="9" max="9" width="5.28515625" customWidth="1"/>
  </cols>
  <sheetData>
    <row r="1" spans="1:9" ht="15" customHeight="1" x14ac:dyDescent="0.25">
      <c r="A1" s="9"/>
      <c r="B1" s="9"/>
      <c r="C1" s="9"/>
      <c r="D1" s="9"/>
      <c r="E1" s="9"/>
      <c r="F1" s="9"/>
      <c r="G1" s="9"/>
      <c r="H1" s="9"/>
      <c r="I1" s="9"/>
    </row>
    <row r="2" spans="1:9" ht="1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15" customHeight="1" x14ac:dyDescent="0.25">
      <c r="A3" s="9"/>
      <c r="B3" s="110" t="s">
        <v>61</v>
      </c>
      <c r="C3" s="110"/>
      <c r="D3" s="110"/>
      <c r="E3" s="110"/>
      <c r="F3" s="110"/>
      <c r="G3" s="110"/>
      <c r="H3" s="110"/>
      <c r="I3" s="9"/>
    </row>
    <row r="4" spans="1:9" ht="15" customHeight="1" x14ac:dyDescent="0.25">
      <c r="A4" s="9"/>
      <c r="B4" s="110"/>
      <c r="C4" s="110"/>
      <c r="D4" s="110"/>
      <c r="E4" s="110"/>
      <c r="F4" s="110"/>
      <c r="G4" s="110"/>
      <c r="H4" s="110"/>
      <c r="I4" s="9"/>
    </row>
    <row r="5" spans="1:9" ht="15" customHeight="1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ht="15" customHeight="1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ht="15" customHeight="1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ht="15" customHeight="1" x14ac:dyDescent="0.25">
      <c r="A8" s="9"/>
      <c r="B8" s="18" t="s">
        <v>62</v>
      </c>
      <c r="C8" s="19"/>
      <c r="D8" s="19"/>
      <c r="E8" s="19"/>
      <c r="F8" s="19"/>
      <c r="G8" s="19"/>
      <c r="H8" s="20"/>
      <c r="I8" s="9"/>
    </row>
    <row r="9" spans="1:9" ht="39.75" customHeight="1" x14ac:dyDescent="0.25">
      <c r="A9" s="9"/>
      <c r="B9" s="94" t="s">
        <v>63</v>
      </c>
      <c r="C9" s="129" t="s">
        <v>65</v>
      </c>
      <c r="D9" s="130"/>
      <c r="E9" s="129" t="s">
        <v>64</v>
      </c>
      <c r="F9" s="130"/>
      <c r="G9" s="129" t="s">
        <v>66</v>
      </c>
      <c r="H9" s="130"/>
      <c r="I9" s="9"/>
    </row>
    <row r="10" spans="1:9" ht="15" customHeight="1" x14ac:dyDescent="0.25">
      <c r="A10" s="9"/>
      <c r="B10" s="90" t="s">
        <v>67</v>
      </c>
      <c r="C10" s="27"/>
      <c r="D10" s="39" t="s">
        <v>31</v>
      </c>
      <c r="E10" s="26"/>
      <c r="F10" s="39" t="s">
        <v>31</v>
      </c>
      <c r="G10" s="27"/>
      <c r="H10" s="39" t="s">
        <v>31</v>
      </c>
      <c r="I10" s="9"/>
    </row>
    <row r="11" spans="1:9" ht="15" customHeight="1" x14ac:dyDescent="0.25">
      <c r="A11" s="9"/>
      <c r="B11" s="18" t="s">
        <v>69</v>
      </c>
      <c r="C11" s="76">
        <f>SUM(C10:C10)</f>
        <v>0</v>
      </c>
      <c r="D11" s="76" t="s">
        <v>68</v>
      </c>
      <c r="E11" s="76">
        <f>SUM(E10:E10)</f>
        <v>0</v>
      </c>
      <c r="F11" s="76" t="s">
        <v>68</v>
      </c>
      <c r="G11" s="76">
        <f>SUM(G10:G10)</f>
        <v>0</v>
      </c>
      <c r="H11" s="77" t="s">
        <v>31</v>
      </c>
      <c r="I11" s="9"/>
    </row>
    <row r="12" spans="1:9" ht="15" customHeight="1" x14ac:dyDescent="0.25">
      <c r="A12" s="9"/>
      <c r="B12" s="18" t="s">
        <v>115</v>
      </c>
      <c r="C12" s="76">
        <f>C11*(1+'8. Nøgletal'!C9)</f>
        <v>0</v>
      </c>
      <c r="D12" s="76" t="s">
        <v>68</v>
      </c>
      <c r="E12" s="76">
        <f>E11*(1+'8. Nøgletal'!C9)</f>
        <v>0</v>
      </c>
      <c r="F12" s="76" t="s">
        <v>68</v>
      </c>
      <c r="G12" s="76">
        <f>G11*(1+'8. Nøgletal'!C9)</f>
        <v>0</v>
      </c>
      <c r="H12" s="77" t="s">
        <v>31</v>
      </c>
      <c r="I12" s="9"/>
    </row>
    <row r="13" spans="1:9" ht="15" customHeight="1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ht="15" customHeight="1" x14ac:dyDescent="0.25">
      <c r="A14" s="9"/>
      <c r="B14" s="9"/>
      <c r="C14" s="9"/>
      <c r="D14" s="9"/>
      <c r="E14" s="9"/>
      <c r="F14" s="9"/>
      <c r="G14" s="9"/>
      <c r="H14" s="9"/>
      <c r="I14" s="9"/>
    </row>
    <row r="18" customFormat="1" ht="14.25" customHeight="1" x14ac:dyDescent="0.25"/>
  </sheetData>
  <sheetProtection algorithmName="SHA-512" hashValue="756Y9AZr5tILtCIelTWQX59SzWDFBm2RXlFPJ68RCQc8pDUF10lIir0LXj4m9lXxCJUK4efnrVpFBvoHEt9JdA==" saltValue="TMQRRGERnjfAbY/6Xl8h7Q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70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116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71</v>
      </c>
      <c r="C9" s="131" t="s">
        <v>53</v>
      </c>
      <c r="D9" s="132"/>
      <c r="E9" s="131" t="s">
        <v>54</v>
      </c>
      <c r="F9" s="132"/>
      <c r="G9" s="9"/>
    </row>
    <row r="10" spans="1:7" ht="15" customHeight="1" x14ac:dyDescent="0.25">
      <c r="A10" s="9"/>
      <c r="B10" s="96" t="s">
        <v>72</v>
      </c>
      <c r="C10" s="26">
        <v>0</v>
      </c>
      <c r="D10" s="39" t="s">
        <v>31</v>
      </c>
      <c r="E10" s="26">
        <v>0</v>
      </c>
      <c r="F10" s="39" t="s">
        <v>31</v>
      </c>
      <c r="G10" s="9"/>
    </row>
    <row r="11" spans="1:7" ht="15" customHeight="1" x14ac:dyDescent="0.25">
      <c r="A11" s="9"/>
      <c r="B11" s="18" t="s">
        <v>73</v>
      </c>
      <c r="C11" s="76">
        <f>SUM(C10:C10)</f>
        <v>0</v>
      </c>
      <c r="D11" s="77" t="s">
        <v>31</v>
      </c>
      <c r="E11" s="76">
        <f>SUM(E10:E10)</f>
        <v>0</v>
      </c>
      <c r="F11" s="77" t="s">
        <v>31</v>
      </c>
      <c r="G11" s="9"/>
    </row>
    <row r="12" spans="1:7" ht="15" customHeight="1" x14ac:dyDescent="0.25">
      <c r="A12" s="9"/>
      <c r="B12" s="18" t="s">
        <v>117</v>
      </c>
      <c r="C12" s="76">
        <f>C11*(1+'8. Nøgletal'!C9)</f>
        <v>0</v>
      </c>
      <c r="D12" s="77" t="s">
        <v>31</v>
      </c>
      <c r="E12" s="76">
        <f>E11*(1+'8. Nøgletal'!C9)</f>
        <v>0</v>
      </c>
      <c r="F12" s="77" t="s">
        <v>31</v>
      </c>
      <c r="G12" s="71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89"/>
      <c r="C14" s="89"/>
      <c r="D14" s="89"/>
      <c r="E14" s="89"/>
      <c r="F14" s="89"/>
      <c r="G14" s="9"/>
    </row>
  </sheetData>
  <sheetProtection algorithmName="SHA-512" hashValue="AEmmvrOjLKR91bHhjRLMSWnTCCFQF22zDTC8rX1zc7pNVIaCFpl7OgGeokSpi63s+AespKgQTdvllEpIgrSSUQ==" saltValue="xqSpnY9s31TszKxZ6r26Og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74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26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75</v>
      </c>
      <c r="C9" s="97" t="s">
        <v>53</v>
      </c>
      <c r="D9" s="87"/>
      <c r="E9" s="97" t="s">
        <v>54</v>
      </c>
      <c r="F9" s="87"/>
      <c r="G9" s="9"/>
    </row>
    <row r="10" spans="1:7" ht="26.25" customHeight="1" x14ac:dyDescent="0.25">
      <c r="A10" s="9"/>
      <c r="B10" s="98" t="s">
        <v>133</v>
      </c>
      <c r="C10" s="99"/>
      <c r="D10" s="100" t="s">
        <v>31</v>
      </c>
      <c r="E10" s="99"/>
      <c r="F10" s="100" t="s">
        <v>31</v>
      </c>
      <c r="G10" s="9"/>
    </row>
    <row r="11" spans="1:7" ht="26.25" customHeight="1" x14ac:dyDescent="0.25">
      <c r="A11" s="9"/>
      <c r="B11" s="101" t="s">
        <v>134</v>
      </c>
      <c r="C11" s="102">
        <f>SUM(C10:C10)</f>
        <v>0</v>
      </c>
      <c r="D11" s="103" t="s">
        <v>31</v>
      </c>
      <c r="E11" s="102">
        <f>SUM(E10:E10)</f>
        <v>0</v>
      </c>
      <c r="F11" s="103" t="s">
        <v>31</v>
      </c>
      <c r="G11" s="9"/>
    </row>
    <row r="12" spans="1:7" ht="26.25" customHeight="1" x14ac:dyDescent="0.25">
      <c r="A12" s="9"/>
      <c r="B12" s="101" t="s">
        <v>118</v>
      </c>
      <c r="C12" s="102">
        <f>C11*(1+'8. Nøgletal'!C9)</f>
        <v>0</v>
      </c>
      <c r="D12" s="103" t="s">
        <v>31</v>
      </c>
      <c r="E12" s="102">
        <f>E11*(1+'8. Nøgletal'!C9)</f>
        <v>0</v>
      </c>
      <c r="F12" s="103" t="s">
        <v>31</v>
      </c>
      <c r="G12" s="9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</sheetData>
  <sheetProtection algorithmName="SHA-512" hashValue="+iT1gmF9KEwPylZFLb5zyQPkWjHjfoMaD1F/ek4DUbEINk5gweEzhnrsVRcYVgWSSOVfDvMPRQYwM6UinJXLgw==" saltValue="7kIOBpYrWPt/f7RH/f51Jw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customWidth="1"/>
    <col min="2" max="2" width="61.7109375" customWidth="1"/>
    <col min="3" max="3" width="12.5703125" customWidth="1"/>
    <col min="4" max="4" width="5.28515625" customWidth="1"/>
  </cols>
  <sheetData>
    <row r="1" spans="1:4" ht="15" customHeight="1" x14ac:dyDescent="0.25">
      <c r="A1" s="9"/>
      <c r="B1" s="9"/>
      <c r="C1" s="9"/>
      <c r="D1" s="9"/>
    </row>
    <row r="2" spans="1:4" ht="15" customHeight="1" x14ac:dyDescent="0.25">
      <c r="A2" s="9"/>
      <c r="B2" s="9"/>
      <c r="C2" s="9"/>
      <c r="D2" s="9"/>
    </row>
    <row r="3" spans="1:4" ht="15" customHeight="1" x14ac:dyDescent="0.25">
      <c r="A3" s="9"/>
      <c r="B3" s="114" t="s">
        <v>76</v>
      </c>
      <c r="C3" s="114"/>
      <c r="D3" s="9"/>
    </row>
    <row r="4" spans="1:4" ht="15" customHeight="1" x14ac:dyDescent="0.25">
      <c r="A4" s="9"/>
      <c r="B4" s="114"/>
      <c r="C4" s="114"/>
      <c r="D4" s="9"/>
    </row>
    <row r="5" spans="1:4" ht="15" customHeight="1" x14ac:dyDescent="0.25">
      <c r="A5" s="9"/>
      <c r="B5" s="114"/>
      <c r="C5" s="114"/>
      <c r="D5" s="9"/>
    </row>
    <row r="6" spans="1:4" ht="15" customHeight="1" x14ac:dyDescent="0.25">
      <c r="A6" s="9"/>
      <c r="B6" s="9"/>
      <c r="C6" s="9"/>
      <c r="D6" s="9"/>
    </row>
    <row r="7" spans="1:4" ht="15" customHeight="1" x14ac:dyDescent="0.25">
      <c r="A7" s="9"/>
      <c r="B7" s="9"/>
      <c r="C7" s="9"/>
      <c r="D7" s="9"/>
    </row>
    <row r="8" spans="1:4" ht="15" customHeight="1" x14ac:dyDescent="0.25">
      <c r="A8" s="9"/>
      <c r="B8" s="18" t="s">
        <v>37</v>
      </c>
      <c r="C8" s="20"/>
      <c r="D8" s="9"/>
    </row>
    <row r="9" spans="1:4" ht="15" customHeight="1" x14ac:dyDescent="0.25">
      <c r="A9" s="9"/>
      <c r="B9" s="104" t="s">
        <v>77</v>
      </c>
      <c r="C9" s="4">
        <v>2.8899999999999999E-2</v>
      </c>
      <c r="D9" s="16"/>
    </row>
    <row r="10" spans="1:4" ht="15" customHeight="1" x14ac:dyDescent="0.25">
      <c r="A10" s="9"/>
      <c r="B10" s="104" t="s">
        <v>119</v>
      </c>
      <c r="C10" s="4">
        <v>2.8899999999999999E-2</v>
      </c>
      <c r="D10" s="16"/>
    </row>
    <row r="11" spans="1:4" ht="15" customHeight="1" x14ac:dyDescent="0.25">
      <c r="A11" s="9"/>
      <c r="B11" s="18"/>
      <c r="C11" s="20"/>
      <c r="D11" s="9"/>
    </row>
    <row r="12" spans="1:4" ht="15" customHeight="1" x14ac:dyDescent="0.25">
      <c r="A12" s="9"/>
      <c r="B12" s="66"/>
      <c r="C12" s="9"/>
      <c r="D12" s="9"/>
    </row>
    <row r="13" spans="1:4" ht="15" customHeight="1" x14ac:dyDescent="0.25">
      <c r="A13" s="9"/>
      <c r="B13" s="18" t="s">
        <v>78</v>
      </c>
      <c r="C13" s="20"/>
      <c r="D13" s="9"/>
    </row>
    <row r="14" spans="1:4" ht="15" customHeight="1" x14ac:dyDescent="0.25">
      <c r="A14" s="9"/>
      <c r="B14" s="104" t="s">
        <v>79</v>
      </c>
      <c r="C14" s="5">
        <v>0</v>
      </c>
      <c r="D14" s="16"/>
    </row>
    <row r="15" spans="1:4" ht="15" customHeight="1" x14ac:dyDescent="0.25">
      <c r="A15" s="9"/>
      <c r="B15" s="104" t="s">
        <v>120</v>
      </c>
      <c r="C15" s="6">
        <v>0</v>
      </c>
      <c r="D15" s="16"/>
    </row>
    <row r="16" spans="1:4" ht="15" customHeight="1" x14ac:dyDescent="0.25">
      <c r="A16" s="9"/>
      <c r="B16" s="18"/>
      <c r="C16" s="20"/>
      <c r="D16" s="9"/>
    </row>
    <row r="17" spans="1:4" ht="15" customHeight="1" x14ac:dyDescent="0.25">
      <c r="A17" s="9"/>
      <c r="B17" s="66"/>
      <c r="C17" s="9"/>
      <c r="D17" s="9"/>
    </row>
    <row r="18" spans="1:4" ht="15" customHeight="1" x14ac:dyDescent="0.25">
      <c r="A18" s="9"/>
      <c r="B18" s="18" t="s">
        <v>80</v>
      </c>
      <c r="C18" s="20"/>
      <c r="D18" s="9"/>
    </row>
    <row r="19" spans="1:4" ht="15" customHeight="1" x14ac:dyDescent="0.25">
      <c r="A19" s="9"/>
      <c r="B19" s="80" t="s">
        <v>81</v>
      </c>
      <c r="C19" s="7">
        <v>0.02</v>
      </c>
      <c r="D19" s="9"/>
    </row>
    <row r="20" spans="1:4" ht="15" customHeight="1" x14ac:dyDescent="0.25">
      <c r="A20" s="9"/>
      <c r="B20" s="18"/>
      <c r="C20" s="20"/>
      <c r="D20" s="9"/>
    </row>
    <row r="21" spans="1:4" ht="15" customHeight="1" x14ac:dyDescent="0.25">
      <c r="A21" s="9"/>
      <c r="B21" s="66"/>
      <c r="C21" s="9"/>
      <c r="D21" s="9"/>
    </row>
    <row r="22" spans="1:4" ht="15" customHeight="1" x14ac:dyDescent="0.25">
      <c r="A22" s="9"/>
      <c r="B22" s="117" t="s">
        <v>35</v>
      </c>
      <c r="C22" s="119"/>
      <c r="D22" s="9"/>
    </row>
    <row r="23" spans="1:4" ht="15" customHeight="1" x14ac:dyDescent="0.25">
      <c r="A23" s="9"/>
      <c r="B23" s="37" t="s">
        <v>82</v>
      </c>
      <c r="C23" s="8">
        <v>0</v>
      </c>
      <c r="D23" s="16"/>
    </row>
    <row r="24" spans="1:4" ht="15" customHeight="1" x14ac:dyDescent="0.25">
      <c r="A24" s="9"/>
      <c r="B24" s="37" t="s">
        <v>121</v>
      </c>
      <c r="C24" s="8">
        <v>0</v>
      </c>
      <c r="D24" s="16"/>
    </row>
    <row r="25" spans="1:4" ht="15" customHeight="1" x14ac:dyDescent="0.25">
      <c r="A25" s="9"/>
      <c r="B25" s="117"/>
      <c r="C25" s="119"/>
      <c r="D25" s="9"/>
    </row>
    <row r="26" spans="1:4" ht="15" customHeight="1" x14ac:dyDescent="0.25">
      <c r="A26" s="9"/>
      <c r="B26" s="66"/>
      <c r="C26" s="9"/>
      <c r="D26" s="9"/>
    </row>
    <row r="27" spans="1:4" ht="15" customHeight="1" x14ac:dyDescent="0.25">
      <c r="A27" s="9"/>
      <c r="B27" s="9"/>
      <c r="C27" s="9"/>
      <c r="D27" s="9"/>
    </row>
  </sheetData>
  <sheetProtection algorithmName="SHA-512" hashValue="cbwLZn/auqmrEGI8XEsb+NvkQL4cuekE6xxMT4eYOAd6Ed0HHNvaaq5BnxXIGORHT2iwXaai+PIea5xloup6aQ==" saltValue="1ROSPPhSuUMzem7RsKXowQ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2026-08-26T08:17:11Z</dcterms:modified>
</cp:coreProperties>
</file>