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E:\VAND\Sagsbehandling\Drikkevand\Langeskov Vandværk (V118)\ØR2023\"/>
    </mc:Choice>
  </mc:AlternateContent>
  <bookViews>
    <workbookView xWindow="3120" yWindow="990" windowWidth="12750" windowHeight="4620" tabRatio="872" firstSheet="7" activeTab="14"/>
  </bookViews>
  <sheets>
    <sheet name="1. Forside" sheetId="1" r:id="rId1"/>
    <sheet name="Fane 2.1. Økonomisk ramme 2023" sheetId="2" r:id="rId2"/>
    <sheet name="Fane 2.2. Økonomisk ramme 2024" sheetId="3" r:id="rId3"/>
    <sheet name="Fane 2.3. Økonomisk ramme 2025" sheetId="4" r:id="rId4"/>
    <sheet name="Fane 2.4. Økonomisk ramme 2026" sheetId="5" r:id="rId5"/>
    <sheet name="Fane 3. Omkostninger i ØR2022" sheetId="6" r:id="rId6"/>
    <sheet name="Fane 4. Ikke-påvirkelige omk." sheetId="7" r:id="rId7"/>
    <sheet name="Fane 5. Kontrol af ØR2021" sheetId="8"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Z_61068CEC_D951_4EA8_B2F0_E3FAF0E2CE33_.wvu.Cols" localSheetId="1" hidden="1">'Fane 2.1. Økonomisk ramme 2023'!$C:$D</definedName>
    <definedName name="Z_61068CEC_D951_4EA8_B2F0_E3FAF0E2CE33_.wvu.Cols" localSheetId="2" hidden="1">'Fane 2.2. Økonomisk ramme 2024'!$C:$D</definedName>
    <definedName name="Z_61068CEC_D951_4EA8_B2F0_E3FAF0E2CE33_.wvu.Cols" localSheetId="3" hidden="1">'Fane 2.3. Økonomisk ramme 2025'!$C:$D</definedName>
    <definedName name="Z_61068CEC_D951_4EA8_B2F0_E3FAF0E2CE33_.wvu.Cols" localSheetId="4" hidden="1">'Fane 2.4. Økonomisk ramme 2026'!$C:$D</definedName>
  </definedNames>
  <calcPr calcId="162913"/>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E14" i="6" l="1"/>
  <c r="E27" i="6" l="1"/>
  <c r="E17" i="5"/>
  <c r="E17" i="4"/>
  <c r="E17" i="3"/>
  <c r="E26" i="2"/>
  <c r="G18" i="15" l="1"/>
  <c r="E24" i="8" l="1"/>
  <c r="E28" i="8" s="1"/>
  <c r="E30" i="8" s="1"/>
  <c r="E15" i="3" l="1"/>
  <c r="E24" i="2"/>
  <c r="C11" i="12"/>
  <c r="E11" i="12"/>
  <c r="E10" i="11"/>
  <c r="C10" i="11"/>
  <c r="H11" i="9"/>
  <c r="J11" i="9"/>
  <c r="C13" i="7"/>
  <c r="F10" i="9" l="1"/>
  <c r="F11" i="9" s="1"/>
  <c r="E12" i="12"/>
  <c r="C12" i="12"/>
  <c r="E12" i="2" l="1"/>
  <c r="E11" i="11"/>
  <c r="C11" i="11"/>
  <c r="C10" i="10" l="1"/>
  <c r="C14" i="7"/>
  <c r="C12" i="10" l="1"/>
  <c r="C13" i="10" s="1"/>
  <c r="E13" i="5"/>
  <c r="E13" i="4"/>
  <c r="E13" i="3"/>
  <c r="E22" i="6"/>
  <c r="E15" i="6" l="1"/>
  <c r="E16" i="6" s="1"/>
  <c r="E9" i="2" l="1"/>
  <c r="E28" i="6"/>
  <c r="E12" i="13"/>
  <c r="E13" i="13" s="1"/>
  <c r="C12" i="13"/>
  <c r="C13" i="13" s="1"/>
  <c r="E11" i="2" l="1"/>
  <c r="E19" i="2" l="1"/>
  <c r="E20" i="2"/>
  <c r="E21" i="2" l="1"/>
  <c r="E22" i="2" s="1"/>
  <c r="E17" i="2" l="1"/>
  <c r="E10" i="10" l="1"/>
  <c r="E12" i="10" l="1"/>
  <c r="E13" i="10" s="1"/>
  <c r="E10" i="2" s="1"/>
  <c r="E13" i="2" s="1"/>
  <c r="E14" i="2" l="1"/>
  <c r="E15" i="2" s="1"/>
  <c r="E27" i="2" s="1"/>
  <c r="E8" i="3" l="1"/>
  <c r="E9" i="3" l="1"/>
  <c r="E10" i="3" s="1"/>
  <c r="E11" i="3" s="1"/>
  <c r="E18" i="3" s="1"/>
  <c r="E8" i="4" l="1"/>
  <c r="E9" i="4" s="1"/>
  <c r="E10" i="4" l="1"/>
  <c r="E11" i="4" s="1"/>
  <c r="E18" i="4" s="1"/>
  <c r="E8" i="5" l="1"/>
  <c r="E9" i="5" s="1"/>
  <c r="E10" i="5" l="1"/>
  <c r="E11" i="5" s="1"/>
  <c r="E18" i="5" s="1"/>
</calcChain>
</file>

<file path=xl/sharedStrings.xml><?xml version="1.0" encoding="utf-8"?>
<sst xmlns="http://schemas.openxmlformats.org/spreadsheetml/2006/main" count="322" uniqueCount="153">
  <si>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</si>
  <si>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</si>
  <si>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</si>
  <si>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</si>
  <si>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</si>
  <si>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</si>
  <si>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</si>
  <si>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</si>
  <si>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</si>
  <si>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</si>
  <si>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</si>
  <si>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</si>
  <si>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</si>
  <si>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</si>
  <si>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</si>
  <si>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</si>
  <si>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</si>
  <si>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</si>
  <si>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</si>
  <si>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</si>
  <si>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</si>
  <si>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ØR2019</t>
  </si>
  <si>
    <t>Videreførte omkostninger fra den økonomiske ramme for 2021</t>
  </si>
  <si>
    <t>Finansielle omkostninger</t>
  </si>
  <si>
    <t>Anlægsomkostninger</t>
  </si>
  <si>
    <t>Beskrivelse af ikke-påvirkelige omkostninger</t>
  </si>
  <si>
    <t>- Heraf Faktisk eller planlagt genanbringelse af væsentlige indtægter</t>
  </si>
  <si>
    <t>Korrektion og kontrol med prisloft 2016</t>
  </si>
  <si>
    <t>Fane 2.3</t>
  </si>
  <si>
    <t>Fane 2.4</t>
  </si>
  <si>
    <t>Bortfald</t>
  </si>
  <si>
    <t>Prisudvikling til brug for nye omkostninger i ØR2020</t>
  </si>
  <si>
    <t>Nye varige tillæg</t>
  </si>
  <si>
    <t>Engangstillæg - Drift</t>
  </si>
  <si>
    <t>Engangstillæg - Anlæg</t>
  </si>
  <si>
    <t>Varige tillæg</t>
  </si>
  <si>
    <t>Engangstillæg</t>
  </si>
  <si>
    <t>Engangstillæg i alt</t>
  </si>
  <si>
    <t>Bortfald eller nedsættelse i alt i 2022-prisniveau</t>
  </si>
  <si>
    <t>Økonomisk ramme for 2023</t>
  </si>
  <si>
    <t>Bortfald eller nedsættelse fra og med de økonomiske rammer for 2023</t>
  </si>
  <si>
    <t>Fane 10</t>
  </si>
  <si>
    <t>Engangstillæg til de økonomiske rammer for 2023</t>
  </si>
  <si>
    <t>Fane 4: Ikke-påvirkelige omkostninger</t>
  </si>
  <si>
    <t>Effektiviseringskrav</t>
  </si>
  <si>
    <t>Antal år i næste reguleringsperiode</t>
  </si>
  <si>
    <t>Fane 6</t>
  </si>
  <si>
    <t>Nøgletal</t>
  </si>
  <si>
    <t xml:space="preserve">Effektiviseringskrav </t>
  </si>
  <si>
    <t>Fane 3</t>
  </si>
  <si>
    <t>Nye tillæg</t>
  </si>
  <si>
    <t xml:space="preserve">Bortfald eller nedsættelse af omkostninger </t>
  </si>
  <si>
    <t>Bortfald eller nedsættelse af omkostninger</t>
  </si>
  <si>
    <t>Tilknyttet virksomhed</t>
  </si>
  <si>
    <t>Tidligere tilknyttet virksomhed</t>
  </si>
  <si>
    <t>Videreførte omkostninger fra den økonomiske ramme for 2022</t>
  </si>
  <si>
    <t>Videreførte omkostninger fra den økonomiske ramme for 2023</t>
  </si>
  <si>
    <t>Økonomisk ramme for 2024</t>
  </si>
  <si>
    <t>Tilknyttet virksomhed under hovedvirksomheden</t>
  </si>
  <si>
    <t>Prisudvikling til brug for nye omkostninger i ØR2021</t>
  </si>
  <si>
    <t>Engangstillæg i alt i 2023-prisniveau</t>
  </si>
  <si>
    <t>Beskrivelse af tilknyttet virksomhed</t>
  </si>
  <si>
    <t>Kontrol med overholdelse af økonomiske rammer</t>
  </si>
  <si>
    <t>Kontrol med overholdelse af den økonomiske ramme</t>
  </si>
  <si>
    <t>Vejledende økonomisk ramme for 2025</t>
  </si>
  <si>
    <t>Videreførte omkostninger fra den økonomiske ramme for 2024</t>
  </si>
  <si>
    <t>Økonomisk ramme for 2025</t>
  </si>
  <si>
    <t>Nye tillæg i alt i 2021-prisniveau</t>
  </si>
  <si>
    <t>Tilknyttet virksomhed under hovedvirksomheden i alt (2021-prisniveau)</t>
  </si>
  <si>
    <t>Prisudvikling til brug for ØR2018-2021</t>
  </si>
  <si>
    <t>Prisudvikling til brug for nye omkostninger i ØR2022</t>
  </si>
  <si>
    <t>Prisudvikling til brug for ØR2017-2020</t>
  </si>
  <si>
    <t>Tidligere opgjorte over/underdækninger</t>
  </si>
  <si>
    <t>Allerede indregnet fradrag i jeres økonomiske rammer</t>
  </si>
  <si>
    <t>Kontrol med de økonomiske rammer til indregning</t>
  </si>
  <si>
    <t xml:space="preserve">Indtægter fra tilbagebetalt skat eller sambeskatningsbidrag som følge af skattesagen </t>
  </si>
  <si>
    <t xml:space="preserve">Nedsættelse af økonomisk ramme som følge af skattesagen </t>
  </si>
  <si>
    <t>Fradrag for kontrol af den økonomiske ramme</t>
  </si>
  <si>
    <t>Samlet økonomisk ramme for 2023</t>
  </si>
  <si>
    <t>Vejledende økonomisk ramme for 2026</t>
  </si>
  <si>
    <t>Omkostninger i ØR2022</t>
  </si>
  <si>
    <t>Kontrol af den økonomiske ramme for 2021</t>
  </si>
  <si>
    <t>Fane 2.1: Samlet økonomisk ramme for 2023</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</si>
  <si>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</si>
  <si>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</si>
  <si>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</si>
  <si>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</si>
  <si>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</si>
  <si>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</si>
  <si>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Oversigt over den økonomiske ramme for 2022</t>
  </si>
  <si>
    <t xml:space="preserve">Note: Denne opgørelse er taget fra jeres afgørelse for den økonomiske ramme for 2022. I kan derfor ikke komme med høringssvar til denne opgørelse. </t>
  </si>
  <si>
    <t>Faktiske ikke-påvirkelige omkostninger i 2021</t>
  </si>
  <si>
    <t>Ikke-påvirkelige omkostninger i 2021-prisniveau</t>
  </si>
  <si>
    <t>Ikke-påvirkelige omkostninger i 2023-prisniveau</t>
  </si>
  <si>
    <t>Over/underdækning i 2020</t>
  </si>
  <si>
    <t>Indregnet fradrag i økonomisk ramme for 2023</t>
  </si>
  <si>
    <t>Kontrol med overholdelse af den økonomiske ramme for 2021</t>
  </si>
  <si>
    <t>Indtægtsramme i den økonomiske ramme for 2021</t>
  </si>
  <si>
    <t>Nye tillæg i alt i 2022-prisniveau</t>
  </si>
  <si>
    <t>Tilknyttet virksomhed under hovedvirksomheden i alt (2022-prisniveau)</t>
  </si>
  <si>
    <t>Prisudvikling til brug for nye omkostninger i ØR2023</t>
  </si>
  <si>
    <t>Anlægsprojekter igangsat senest den 1. marts 2016</t>
  </si>
  <si>
    <t>Anlægsprojekter igangsat senest den 1. marts 2016 i alt</t>
  </si>
  <si>
    <t>- Heraf nye omkostninger i ØR21</t>
  </si>
  <si>
    <t>Bortfald eller nedsættelse i alt i 2021-prisniveau</t>
  </si>
  <si>
    <t>Til økonomiske rammer for 2023-2024</t>
  </si>
  <si>
    <t>Effektiviseringskrav på engangstillæg</t>
  </si>
  <si>
    <t>Engangstillæg i alt i 2021-prisniveau</t>
  </si>
  <si>
    <t xml:space="preserve">Anlægsprojekter (§ 19) </t>
  </si>
  <si>
    <t>Omkostninger i 2021</t>
  </si>
  <si>
    <t>Samlet økonomisk ramme for 2024</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</si>
  <si>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</si>
  <si>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</si>
  <si>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</si>
  <si>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</si>
  <si>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</si>
  <si>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</si>
  <si>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</si>
  <si>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</si>
  <si>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</si>
  <si>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</si>
  <si>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</si>
  <si>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</si>
  <si>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</si>
  <si>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</si>
  <si>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Samlet tilbagebetaling</t>
  </si>
  <si>
    <t>Fane 6: Indtægter til tilbagebetaling som følge af skattesagen</t>
  </si>
  <si>
    <t>Afgift for ledningsført vand</t>
  </si>
  <si>
    <t>Afgift til Forsyningssekretariatet</t>
  </si>
  <si>
    <t>Ejendomsskat</t>
  </si>
  <si>
    <t>Korrigeret over/underdækning i 2020</t>
  </si>
  <si>
    <t>Indregnet fradrag i økonomisk ramme for 2024</t>
  </si>
  <si>
    <t>Faktiske indtægter i 2021</t>
  </si>
  <si>
    <t>Til indregning i de økonomiske rammer for 2023-2024</t>
  </si>
  <si>
    <t>Ingen anlægsprojekter</t>
  </si>
  <si>
    <t>Anlægsprojekter igangsat senest 1. marts 2016</t>
  </si>
  <si>
    <t>Ingen engangstillæg</t>
  </si>
  <si>
    <t>Ingen tilknyttet virksomhed under hovedvirksomheden</t>
  </si>
  <si>
    <t>Ingen bortfald eller nedsættelse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</si>
  <si>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</si>
  <si>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</si>
  <si>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</si>
  <si>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</si>
  <si>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</si>
  <si>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</si>
  <si>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</si>
  <si>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</si>
  <si>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Økonomisk ramme for 2022</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</si>
  <si>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2020 tager højde for evt. modregninger af over/underdækninger fra tidligere år.</t>
  </si>
  <si>
    <t>Note: Opgørelsen af over/underdækningen er taget fra jeres tidligere fremsendte økonomiske rammer og statusmeddelelser. I kan derfor ikke komme med høringssvar til denne opgørelse.</t>
  </si>
  <si>
    <t>Resultat af kontrol med overholdelse af den økonomiske ramme for 2021</t>
  </si>
  <si>
    <t>Fane 7</t>
  </si>
  <si>
    <t>Fane 5: Kontrol med overholdelse af den økonomiske ramme for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</si>
</sst>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
      <sz val="10"/>
      <color rgb="FF000000"/>
      <name val="Times New Roman"/>
      <family val="1"/>
    </font>
    <font>
      <b/>
      <sz val="10"/>
      <color theme="1"/>
      <name val="Times New Roman"/>
      <family val="1"/>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4">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5">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8" fillId="4" borderId="2" xfId="0" applyFont="1" applyFill="1" applyBorder="1" applyAlignment="1" applyProtection="1"/>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10" fontId="8" fillId="7" borderId="1" xfId="3"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10" fontId="8" fillId="0" borderId="3" xfId="3" applyNumberFormat="1" applyFont="1" applyFill="1" applyBorder="1" applyAlignment="1" applyProtection="1"/>
    <xf numFmtId="0" fontId="14" fillId="7" borderId="1" xfId="0" applyFont="1" applyFill="1" applyBorder="1" applyAlignment="1" applyProtection="1"/>
    <xf numFmtId="0" fontId="15" fillId="7" borderId="1" xfId="0" applyFont="1" applyFill="1" applyBorder="1" applyAlignment="1" applyProtection="1"/>
    <xf numFmtId="0" fontId="8" fillId="4" borderId="1" xfId="0" applyFont="1" applyFill="1" applyBorder="1" applyAlignment="1" applyProtection="1"/>
    <xf numFmtId="1" fontId="8" fillId="0" borderId="1" xfId="0" applyNumberFormat="1" applyFont="1" applyFill="1" applyBorder="1" applyProtection="1"/>
    <xf numFmtId="0" fontId="0" fillId="0" borderId="0" xfId="0" applyFill="1" applyProtection="1"/>
    <xf numFmtId="0" fontId="8" fillId="9" borderId="1" xfId="0" applyFont="1" applyFill="1" applyBorder="1" applyAlignment="1" applyProtection="1"/>
    <xf numFmtId="0" fontId="8" fillId="9" borderId="1" xfId="0" applyFont="1" applyFill="1" applyBorder="1" applyAlignment="1" applyProtection="1">
      <alignment wrapText="1"/>
    </xf>
    <xf numFmtId="3" fontId="16" fillId="4" borderId="1" xfId="0" applyNumberFormat="1" applyFont="1" applyFill="1" applyBorder="1" applyProtection="1"/>
    <xf numFmtId="0" fontId="16" fillId="4" borderId="1" xfId="0" applyFont="1" applyFill="1" applyBorder="1" applyAlignment="1" applyProtection="1">
      <alignment wrapText="1"/>
    </xf>
    <xf numFmtId="0" fontId="17" fillId="3" borderId="1" xfId="0" applyFont="1" applyFill="1" applyBorder="1" applyAlignment="1" applyProtection="1"/>
    <xf numFmtId="3" fontId="17" fillId="3" borderId="1" xfId="0" applyNumberFormat="1" applyFont="1" applyFill="1" applyBorder="1" applyProtection="1"/>
    <xf numFmtId="0" fontId="17" fillId="3" borderId="1" xfId="0" applyFont="1" applyFill="1" applyBorder="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1" fontId="15" fillId="7" borderId="1" xfId="0" applyNumberFormat="1" applyFont="1" applyFill="1" applyBorder="1" applyAlignment="1" applyProtection="1"/>
    <xf numFmtId="3" fontId="8" fillId="0" borderId="1" xfId="0" applyNumberFormat="1" applyFont="1" applyFill="1" applyBorder="1" applyProtection="1"/>
    <xf numFmtId="3" fontId="8" fillId="4" borderId="3" xfId="0" applyNumberFormat="1" applyFont="1" applyFill="1" applyBorder="1" applyAlignment="1" applyProtection="1">
      <alignment horizontal="right"/>
    </xf>
    <xf numFmtId="0" fontId="8" fillId="7" borderId="1" xfId="0" quotePrefix="1" applyFont="1" applyFill="1" applyBorder="1" applyAlignment="1" applyProtection="1">
      <alignmen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8" fillId="7" borderId="1" xfId="0" applyFont="1" applyFill="1" applyBorder="1" applyAlignment="1" applyProtection="1">
      <alignment wrapText="1"/>
    </xf>
    <xf numFmtId="49" fontId="8" fillId="7" borderId="2" xfId="0" applyNumberFormat="1"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7" borderId="1" xfId="0" applyFont="1" applyFill="1" applyBorder="1" applyAlignment="1" applyProtection="1">
      <alignment wrapText="1"/>
    </xf>
    <xf numFmtId="0" fontId="8" fillId="7" borderId="1" xfId="0" quotePrefix="1" applyFont="1" applyFill="1" applyBorder="1" applyAlignment="1" applyProtection="1">
      <alignment wrapText="1"/>
    </xf>
    <xf numFmtId="49" fontId="8" fillId="7" borderId="2" xfId="0" applyNumberFormat="1" applyFont="1" applyFill="1" applyBorder="1" applyAlignment="1" applyProtection="1">
      <alignment horizontal="left" wrapText="1"/>
    </xf>
    <xf numFmtId="49" fontId="8" fillId="7" borderId="6" xfId="0" applyNumberFormat="1" applyFont="1" applyFill="1" applyBorder="1" applyAlignment="1" applyProtection="1">
      <alignment horizontal="left" wrapText="1"/>
    </xf>
    <xf numFmtId="49" fontId="8" fillId="7" borderId="3" xfId="0" applyNumberFormat="1" applyFont="1" applyFill="1" applyBorder="1" applyAlignment="1" applyProtection="1">
      <alignment horizontal="left" wrapText="1"/>
    </xf>
    <xf numFmtId="0" fontId="8" fillId="7" borderId="1" xfId="0" applyFont="1" applyFill="1" applyBorder="1" applyAlignment="1" applyProtection="1">
      <alignment horizontal="left" wrapText="1"/>
    </xf>
    <xf numFmtId="0" fontId="16" fillId="4" borderId="1" xfId="0" applyFont="1" applyFill="1" applyBorder="1" applyAlignment="1" applyProtection="1"/>
    <xf numFmtId="0" fontId="7" fillId="3" borderId="1" xfId="0" applyFont="1" applyFill="1" applyBorder="1" applyAlignment="1" applyProtection="1"/>
    <xf numFmtId="0" fontId="8" fillId="4" borderId="1" xfId="0" applyFont="1" applyFill="1" applyBorder="1" applyAlignment="1" applyProtection="1">
      <alignment wrapText="1"/>
    </xf>
    <xf numFmtId="0" fontId="8" fillId="7" borderId="2" xfId="0" quotePrefix="1" applyFont="1" applyFill="1" applyBorder="1" applyAlignment="1" applyProtection="1">
      <alignment horizontal="left" wrapText="1"/>
    </xf>
    <xf numFmtId="0" fontId="8" fillId="7" borderId="6" xfId="0" quotePrefix="1" applyFont="1" applyFill="1" applyBorder="1" applyAlignment="1" applyProtection="1">
      <alignment horizontal="left" wrapText="1"/>
    </xf>
    <xf numFmtId="0" fontId="8" fillId="7" borderId="3" xfId="0" quotePrefix="1"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7" borderId="6" xfId="0" quotePrefix="1" applyFont="1" applyFill="1" applyBorder="1" applyAlignment="1" applyProtection="1">
      <alignment horizontal="left"/>
    </xf>
    <xf numFmtId="0" fontId="8" fillId="7" borderId="3" xfId="0" quotePrefix="1"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cellXfs>
  <cellStyles count="4">
    <cellStyle name="Link" xfId="1" builtinId="8"/>
    <cellStyle name="Normal" xfId="0" builtinId="0"/>
    <cellStyle name="Normal 12" xfId="2"/>
    <cellStyle name="Procent" xfId="3" builtinId="5"/>
  </cellStyles>
  <dxfs count="0"/>
  <tableStyles count="0" defaultTableStyle="TableStyleMedium2" defaultPivotStyle="PivotStyleLight16"/>
  <colors>
    <mruColors>
      <color rgb="FFB6DDF3"/>
      <color rgb="FF212121"/>
      <color rgb="FFF2DCDB"/>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49"/>
  <sheetViews>
    <sheetView showGridLines="0" view="pageLayout" topLeftCell="A22" zoomScale="87" zoomScaleNormal="100" zoomScalePageLayoutView="87" workbookViewId="0">
      <selection activeCell="A51" sqref="A50:A51"/>
    </sheetView>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8" t="s">
        <v>4</v>
      </c>
      <c r="E6" s="88"/>
      <c r="F6" s="88"/>
      <c r="G6" s="88"/>
      <c r="H6" s="3"/>
      <c r="I6" s="1"/>
    </row>
    <row r="7" spans="1:9" ht="15" customHeight="1" x14ac:dyDescent="0.25">
      <c r="A7" s="1"/>
      <c r="B7" s="1"/>
      <c r="C7" s="3"/>
      <c r="D7" s="88"/>
      <c r="E7" s="88"/>
      <c r="F7" s="88"/>
      <c r="G7" s="88"/>
      <c r="H7" s="3"/>
      <c r="I7" s="1"/>
    </row>
    <row r="8" spans="1:9" ht="15.75" x14ac:dyDescent="0.25">
      <c r="A8" s="1"/>
      <c r="B8" s="1"/>
      <c r="C8" s="4"/>
      <c r="D8" s="90" t="s">
        <v>105</v>
      </c>
      <c r="E8" s="90"/>
      <c r="F8" s="90"/>
      <c r="G8" s="90"/>
      <c r="H8" s="1"/>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9" t="s">
        <v>5</v>
      </c>
      <c r="E11" s="89"/>
      <c r="F11" s="89"/>
      <c r="G11" s="89"/>
      <c r="H11" s="5"/>
      <c r="I11" s="1"/>
    </row>
    <row r="12" spans="1:9" x14ac:dyDescent="0.25">
      <c r="A12" s="1"/>
      <c r="B12" s="1"/>
      <c r="C12" s="1"/>
      <c r="D12" s="1"/>
      <c r="E12" s="1"/>
      <c r="F12" s="1"/>
      <c r="G12" s="1"/>
      <c r="H12" s="1"/>
      <c r="I12" s="1"/>
    </row>
    <row r="13" spans="1:9" x14ac:dyDescent="0.25">
      <c r="A13" s="1"/>
      <c r="B13" s="1"/>
      <c r="C13" s="6" t="s">
        <v>6</v>
      </c>
      <c r="D13" s="85" t="s">
        <v>78</v>
      </c>
      <c r="E13" s="86"/>
      <c r="F13" s="86"/>
      <c r="G13" s="87"/>
      <c r="H13" s="1"/>
      <c r="I13" s="1"/>
    </row>
    <row r="14" spans="1:9" x14ac:dyDescent="0.25">
      <c r="A14" s="1"/>
      <c r="B14" s="1"/>
      <c r="C14" s="6" t="s">
        <v>14</v>
      </c>
      <c r="D14" s="85" t="s">
        <v>110</v>
      </c>
      <c r="E14" s="86"/>
      <c r="F14" s="86"/>
      <c r="G14" s="87"/>
      <c r="H14" s="1"/>
      <c r="I14" s="1"/>
    </row>
    <row r="15" spans="1:9" x14ac:dyDescent="0.25">
      <c r="A15" s="1"/>
      <c r="B15" s="1"/>
      <c r="C15" s="6" t="s">
        <v>28</v>
      </c>
      <c r="D15" s="85" t="s">
        <v>64</v>
      </c>
      <c r="E15" s="86"/>
      <c r="F15" s="86"/>
      <c r="G15" s="87"/>
      <c r="H15" s="1"/>
      <c r="I15" s="1"/>
    </row>
    <row r="16" spans="1:9" x14ac:dyDescent="0.25">
      <c r="A16" s="1"/>
      <c r="B16" s="1"/>
      <c r="C16" s="6" t="s">
        <v>29</v>
      </c>
      <c r="D16" s="85" t="s">
        <v>79</v>
      </c>
      <c r="E16" s="86"/>
      <c r="F16" s="86"/>
      <c r="G16" s="87"/>
      <c r="H16" s="1"/>
      <c r="I16" s="1"/>
    </row>
    <row r="17" spans="1:9" x14ac:dyDescent="0.25">
      <c r="A17" s="1"/>
      <c r="B17" s="1"/>
      <c r="C17" s="6" t="s">
        <v>49</v>
      </c>
      <c r="D17" s="85" t="s">
        <v>80</v>
      </c>
      <c r="E17" s="86"/>
      <c r="F17" s="86"/>
      <c r="G17" s="87"/>
      <c r="H17" s="1"/>
      <c r="I17" s="1"/>
    </row>
    <row r="18" spans="1:9" x14ac:dyDescent="0.25">
      <c r="A18" s="1"/>
      <c r="B18" s="1"/>
      <c r="C18" s="6" t="s">
        <v>7</v>
      </c>
      <c r="D18" s="82" t="s">
        <v>11</v>
      </c>
      <c r="E18" s="83"/>
      <c r="F18" s="83"/>
      <c r="G18" s="84"/>
      <c r="H18" s="1"/>
      <c r="I18" s="1"/>
    </row>
    <row r="19" spans="1:9" x14ac:dyDescent="0.25">
      <c r="A19" s="1"/>
      <c r="B19" s="1"/>
      <c r="C19" s="6" t="s">
        <v>8</v>
      </c>
      <c r="D19" s="76" t="s">
        <v>81</v>
      </c>
      <c r="E19" s="77"/>
      <c r="F19" s="77"/>
      <c r="G19" s="78"/>
      <c r="H19" s="1"/>
      <c r="I19" s="1"/>
    </row>
    <row r="20" spans="1:9" x14ac:dyDescent="0.25">
      <c r="A20" s="1"/>
      <c r="B20" s="1"/>
      <c r="C20" s="6" t="s">
        <v>46</v>
      </c>
      <c r="D20" s="76" t="s">
        <v>113</v>
      </c>
      <c r="E20" s="77"/>
      <c r="F20" s="77"/>
      <c r="G20" s="78"/>
      <c r="H20" s="1"/>
      <c r="I20" s="1"/>
    </row>
    <row r="21" spans="1:9" x14ac:dyDescent="0.25">
      <c r="A21" s="1"/>
      <c r="B21" s="1"/>
      <c r="C21" s="6" t="s">
        <v>151</v>
      </c>
      <c r="D21" s="76" t="s">
        <v>108</v>
      </c>
      <c r="E21" s="77"/>
      <c r="F21" s="77"/>
      <c r="G21" s="78"/>
      <c r="H21" s="1"/>
      <c r="I21" s="1"/>
    </row>
    <row r="22" spans="1:9" x14ac:dyDescent="0.25">
      <c r="A22" s="1"/>
      <c r="B22" s="1"/>
      <c r="C22" s="6" t="s">
        <v>120</v>
      </c>
      <c r="D22" s="76" t="s">
        <v>35</v>
      </c>
      <c r="E22" s="77"/>
      <c r="F22" s="77"/>
      <c r="G22" s="78"/>
      <c r="H22" s="1"/>
      <c r="I22" s="1"/>
    </row>
    <row r="23" spans="1:9" x14ac:dyDescent="0.25">
      <c r="A23" s="1"/>
      <c r="B23" s="1"/>
      <c r="C23" s="6" t="s">
        <v>121</v>
      </c>
      <c r="D23" s="76" t="s">
        <v>36</v>
      </c>
      <c r="E23" s="77"/>
      <c r="F23" s="77"/>
      <c r="G23" s="78"/>
      <c r="H23" s="1"/>
      <c r="I23" s="1"/>
    </row>
    <row r="24" spans="1:9" x14ac:dyDescent="0.25">
      <c r="A24" s="1"/>
      <c r="B24" s="1"/>
      <c r="C24" s="6" t="s">
        <v>9</v>
      </c>
      <c r="D24" s="76" t="s">
        <v>53</v>
      </c>
      <c r="E24" s="77"/>
      <c r="F24" s="77"/>
      <c r="G24" s="78"/>
      <c r="H24" s="1"/>
      <c r="I24" s="1"/>
    </row>
    <row r="25" spans="1:9" x14ac:dyDescent="0.25">
      <c r="A25" s="1"/>
      <c r="B25" s="1"/>
      <c r="C25" s="6" t="s">
        <v>41</v>
      </c>
      <c r="D25" s="76" t="s">
        <v>30</v>
      </c>
      <c r="E25" s="77"/>
      <c r="F25" s="77"/>
      <c r="G25" s="78"/>
      <c r="H25" s="1"/>
      <c r="I25" s="1"/>
    </row>
    <row r="26" spans="1:9" x14ac:dyDescent="0.25">
      <c r="A26" s="1"/>
      <c r="B26" s="1"/>
      <c r="C26" s="6" t="s">
        <v>122</v>
      </c>
      <c r="D26" s="79" t="s">
        <v>47</v>
      </c>
      <c r="E26" s="80"/>
      <c r="F26" s="80"/>
      <c r="G26" s="8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sheetData>
  <sheetProtection algorithmName="SHA-512" hashValue="fQu4V2qj9Gp36qcDQMWzTMjIzu4nA6c+i+QJTSKd3/QDw1L/+o8eNkQ0yxnvnaz5ApdXODnl32+Dxbqh2ycw2g==" saltValue="0EJr+bu3EvsyIIqR3i2yJw=="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D14:G14"/>
    <mergeCell ref="D6:G7"/>
    <mergeCell ref="D19:G19"/>
    <mergeCell ref="D11:G11"/>
    <mergeCell ref="D8:G8"/>
    <mergeCell ref="D15:G15"/>
    <mergeCell ref="D16:G16"/>
    <mergeCell ref="D13:G13"/>
    <mergeCell ref="D17:G17"/>
    <mergeCell ref="D25:G25"/>
    <mergeCell ref="D26:G26"/>
    <mergeCell ref="D18:G18"/>
    <mergeCell ref="D21:G21"/>
    <mergeCell ref="D22:G22"/>
    <mergeCell ref="D24:G24"/>
    <mergeCell ref="D23:G23"/>
    <mergeCell ref="D20:G20"/>
  </mergeCells>
  <hyperlinks>
    <hyperlink ref="D14:G14" location="'Fane 2.2. Økonomisk ramme 2024'!A1" display="Vejledende økonomisk ramme for 2024"/>
    <hyperlink ref="D22:G22" location="'Fane 7.1. Varige tillæg'!A1" display="Varige tillæg"/>
    <hyperlink ref="D24:G24" location="'Fane 9. Tilknyttet virksomhed'!A1" display="Tilknyttet virksomhed"/>
    <hyperlink ref="D25:G25" location="'Fane 10. Bortfald'!A1" display="Bortfald"/>
    <hyperlink ref="D13:G13" location="'Fane 2.1. Økonomisk ramme 2023'!A1" display="Samlet økonomisk ramme for 2023"/>
    <hyperlink ref="D16:G16" location="'Fane 2.4. Økonomisk ramme 2026'!A1" display="Vejledende økonomisk ramme for 2026"/>
    <hyperlink ref="D15:G15" location="'Fane 2.3. Økonomisk ramme 2025'!A1" display="Vejledende økonomisk ramme for 2025"/>
    <hyperlink ref="D18:G18" location="'Fane 4. Ikke-påvirkelige omk.'!A1" display="Ikke-påvirkelige omkostninger"/>
    <hyperlink ref="D19:G19" location="'Fane 5. Kontrol af ØR2021'!A1" display="Kontrol af den økonomiske ramme for 2021"/>
    <hyperlink ref="D26:G26" location="'Fane 11. Nøgletal'!A1" display="Nøgletal"/>
    <hyperlink ref="D17:G17" location="'Fane 3. Omkostninger i ØR2022'!A1" display="Omkostninger i ØR2022"/>
    <hyperlink ref="D23:G23" location="'Fane 8.2. Engangstillæg'!A1" display="Engangstillæg"/>
    <hyperlink ref="D21:G21" location="'Fane 7. Anlægsprojekter (§ 19)'!A1" display="Anlægsprojekter (§ 19) "/>
    <hyperlink ref="D20:G20" location="'Fane 6. Skattesagen'!A1" display="Skattesagen"/>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46"/>
  <sheetViews>
    <sheetView showGridLines="0" view="pageLayout" topLeftCell="A43" zoomScaleNormal="100" workbookViewId="0"/>
  </sheetViews>
  <sheetFormatPr defaultColWidth="9.140625" defaultRowHeight="15" x14ac:dyDescent="0.25"/>
  <cols>
    <col min="1" max="1" width="3.5703125" style="2" customWidth="1"/>
    <col min="2" max="2" width="22.85546875" style="2" customWidth="1"/>
    <col min="3" max="3" width="6.5703125" style="2" customWidth="1"/>
    <col min="4" max="4" width="9.5703125" style="2" customWidth="1"/>
    <col min="5" max="5" width="3" style="2" customWidth="1"/>
    <col min="6" max="6" width="9.5703125" style="2" customWidth="1"/>
    <col min="7" max="7" width="3" style="2" customWidth="1"/>
    <col min="8" max="8" width="9.5703125" style="2" customWidth="1"/>
    <col min="9" max="9" width="3" style="2" customWidth="1"/>
    <col min="10" max="10" width="9.5703125" style="2" customWidth="1"/>
    <col min="11" max="11" width="3.28515625" style="2" customWidth="1"/>
    <col min="12" max="12" width="3.570312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1" t="s">
        <v>114</v>
      </c>
      <c r="C3" s="91"/>
      <c r="D3" s="91"/>
      <c r="E3" s="91"/>
      <c r="F3" s="91"/>
      <c r="G3" s="91"/>
      <c r="H3" s="91"/>
      <c r="I3" s="91"/>
      <c r="J3" s="91"/>
      <c r="K3" s="91"/>
      <c r="L3" s="1"/>
    </row>
    <row r="4" spans="1:12" ht="15" customHeight="1" x14ac:dyDescent="0.25">
      <c r="A4" s="1"/>
      <c r="B4" s="91"/>
      <c r="C4" s="91"/>
      <c r="D4" s="91"/>
      <c r="E4" s="91"/>
      <c r="F4" s="91"/>
      <c r="G4" s="91"/>
      <c r="H4" s="91"/>
      <c r="I4" s="91"/>
      <c r="J4" s="91"/>
      <c r="K4" s="91"/>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2" t="s">
        <v>101</v>
      </c>
      <c r="C8" s="113"/>
      <c r="D8" s="113"/>
      <c r="E8" s="113"/>
      <c r="F8" s="113"/>
      <c r="G8" s="113"/>
      <c r="H8" s="113"/>
      <c r="I8" s="113"/>
      <c r="J8" s="113"/>
      <c r="K8" s="114"/>
      <c r="L8" s="1"/>
    </row>
    <row r="9" spans="1:12" ht="39.75" customHeight="1" x14ac:dyDescent="0.25">
      <c r="A9" s="1"/>
      <c r="B9" s="49" t="s">
        <v>0</v>
      </c>
      <c r="C9" s="16" t="s">
        <v>1</v>
      </c>
      <c r="D9" s="128" t="s">
        <v>111</v>
      </c>
      <c r="E9" s="129"/>
      <c r="F9" s="128" t="s">
        <v>2</v>
      </c>
      <c r="G9" s="129"/>
      <c r="H9" s="128" t="s">
        <v>112</v>
      </c>
      <c r="I9" s="129"/>
      <c r="J9" s="128" t="s">
        <v>23</v>
      </c>
      <c r="K9" s="129"/>
      <c r="L9" s="1"/>
    </row>
    <row r="10" spans="1:12" x14ac:dyDescent="0.25">
      <c r="A10" s="1"/>
      <c r="B10" s="64" t="s">
        <v>134</v>
      </c>
      <c r="C10" s="30">
        <v>0</v>
      </c>
      <c r="D10" s="8">
        <v>0</v>
      </c>
      <c r="E10" s="12" t="s">
        <v>3</v>
      </c>
      <c r="F10" s="8">
        <f>IFERROR(D10/C10,0)</f>
        <v>0</v>
      </c>
      <c r="G10" s="12" t="s">
        <v>3</v>
      </c>
      <c r="H10" s="8">
        <v>0</v>
      </c>
      <c r="I10" s="12" t="s">
        <v>3</v>
      </c>
      <c r="J10" s="8">
        <v>0</v>
      </c>
      <c r="K10" s="12" t="s">
        <v>3</v>
      </c>
      <c r="L10" s="1"/>
    </row>
    <row r="11" spans="1:12" x14ac:dyDescent="0.25">
      <c r="A11" s="1"/>
      <c r="B11" s="65" t="s">
        <v>102</v>
      </c>
      <c r="C11" s="66"/>
      <c r="D11" s="67"/>
      <c r="E11" s="67"/>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sheetData>
  <sheetProtection algorithmName="SHA-512" hashValue="nlLUH6qrun7fLSXDBSPAhXC2ItI/1K+StqqigfpAU90FTMQNNArCFM0UtvKh2EYdiesy9lu4yBs538V71VEDEg==" saltValue="+N7ydmen3LHwYBdzmceWsw=="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1" t="s">
        <v>115</v>
      </c>
      <c r="C3" s="91"/>
      <c r="D3" s="91"/>
      <c r="E3" s="91"/>
      <c r="F3" s="91"/>
      <c r="G3" s="1"/>
    </row>
    <row r="4" spans="1:7" ht="15" customHeight="1" x14ac:dyDescent="0.25">
      <c r="A4" s="1"/>
      <c r="B4" s="91"/>
      <c r="C4" s="91"/>
      <c r="D4" s="91"/>
      <c r="E4" s="91"/>
      <c r="F4" s="9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74" t="s">
        <v>32</v>
      </c>
      <c r="C8" s="22"/>
      <c r="D8" s="22"/>
      <c r="E8" s="22"/>
      <c r="F8" s="75"/>
      <c r="G8" s="1"/>
    </row>
    <row r="9" spans="1:7" ht="17.25" customHeight="1" x14ac:dyDescent="0.25">
      <c r="A9" s="1"/>
      <c r="B9" s="60" t="s">
        <v>15</v>
      </c>
      <c r="C9" s="60" t="s">
        <v>10</v>
      </c>
      <c r="D9" s="61"/>
      <c r="E9" s="60" t="s">
        <v>24</v>
      </c>
      <c r="F9" s="73"/>
      <c r="G9" s="1"/>
    </row>
    <row r="10" spans="1:7" x14ac:dyDescent="0.25">
      <c r="A10" s="1"/>
      <c r="B10" s="20" t="s">
        <v>135</v>
      </c>
      <c r="C10" s="19">
        <f>'Fane 7. Anlægsprojekter (§ 19)'!H11</f>
        <v>0</v>
      </c>
      <c r="D10" s="12" t="s">
        <v>3</v>
      </c>
      <c r="E10" s="8">
        <f>SUM('Fane 7. Anlægsprojekter (§ 19)'!F11,'Fane 7. Anlægsprojekter (§ 19)'!J11)</f>
        <v>0</v>
      </c>
      <c r="F10" s="12" t="s">
        <v>3</v>
      </c>
      <c r="G10" s="1"/>
    </row>
    <row r="11" spans="1:7" x14ac:dyDescent="0.25">
      <c r="A11" s="1"/>
      <c r="B11" s="20" t="s">
        <v>50</v>
      </c>
      <c r="C11" s="19">
        <v>0</v>
      </c>
      <c r="D11" s="12" t="s">
        <v>3</v>
      </c>
      <c r="E11" s="8">
        <v>0</v>
      </c>
      <c r="F11" s="12" t="s">
        <v>3</v>
      </c>
      <c r="G11" s="1"/>
    </row>
    <row r="12" spans="1:7" x14ac:dyDescent="0.25">
      <c r="A12" s="1"/>
      <c r="B12" s="74" t="s">
        <v>67</v>
      </c>
      <c r="C12" s="10">
        <f>SUM(C10:C11)</f>
        <v>0</v>
      </c>
      <c r="D12" s="11" t="s">
        <v>3</v>
      </c>
      <c r="E12" s="10">
        <f>SUM(E10:E11)</f>
        <v>0</v>
      </c>
      <c r="F12" s="11" t="s">
        <v>3</v>
      </c>
      <c r="G12" s="1"/>
    </row>
    <row r="13" spans="1:7" x14ac:dyDescent="0.25">
      <c r="A13" s="1"/>
      <c r="B13" s="74" t="s">
        <v>98</v>
      </c>
      <c r="C13" s="10">
        <f>C12*(1+'Fane 11. Nøgletal'!C15)</f>
        <v>0</v>
      </c>
      <c r="D13" s="11" t="s">
        <v>3</v>
      </c>
      <c r="E13" s="10">
        <f>E12*(1+'Fane 11. Nøgletal'!C15)</f>
        <v>0</v>
      </c>
      <c r="F13" s="11" t="s">
        <v>3</v>
      </c>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0Vm2+L438sc2gnpVvIQ8zM9MhzoMCRkbcodqKQtqbcyMMSbOXhhkMJHrOdCha+q7RmatXWj9U/WzeLP6YSdVpg==" saltValue="Pqlq/PT9QCx5bW36tGj5ag=="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G3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1" t="s">
        <v>116</v>
      </c>
      <c r="C3" s="91"/>
      <c r="D3" s="91"/>
      <c r="E3" s="91"/>
      <c r="F3" s="91"/>
      <c r="G3" s="1"/>
    </row>
    <row r="4" spans="1:7" ht="15" customHeight="1" x14ac:dyDescent="0.25">
      <c r="A4" s="1"/>
      <c r="B4" s="91"/>
      <c r="C4" s="91"/>
      <c r="D4" s="91"/>
      <c r="E4" s="91"/>
      <c r="F4" s="91"/>
      <c r="G4" s="1"/>
    </row>
    <row r="5" spans="1:7" x14ac:dyDescent="0.25">
      <c r="A5" s="1"/>
      <c r="B5" s="1"/>
      <c r="C5" s="1"/>
      <c r="D5" s="1"/>
      <c r="E5" s="1"/>
      <c r="F5" s="1"/>
      <c r="G5" s="1"/>
    </row>
    <row r="6" spans="1:7" x14ac:dyDescent="0.25">
      <c r="A6" s="1"/>
      <c r="B6" s="1"/>
      <c r="C6" s="1"/>
      <c r="D6" s="1"/>
      <c r="E6" s="1"/>
      <c r="F6" s="1"/>
      <c r="G6" s="1"/>
    </row>
    <row r="7" spans="1:7" x14ac:dyDescent="0.25">
      <c r="A7" s="1"/>
      <c r="B7" s="112" t="s">
        <v>42</v>
      </c>
      <c r="C7" s="113"/>
      <c r="D7" s="113"/>
      <c r="E7" s="113"/>
      <c r="F7" s="114"/>
      <c r="G7" s="1"/>
    </row>
    <row r="8" spans="1:7" x14ac:dyDescent="0.25">
      <c r="A8" s="1"/>
      <c r="B8" s="60" t="s">
        <v>15</v>
      </c>
      <c r="C8" s="60" t="s">
        <v>10</v>
      </c>
      <c r="D8" s="61"/>
      <c r="E8" s="60" t="s">
        <v>24</v>
      </c>
      <c r="F8" s="73"/>
      <c r="G8" s="1"/>
    </row>
    <row r="9" spans="1:7" x14ac:dyDescent="0.25">
      <c r="A9" s="1"/>
      <c r="B9" s="20" t="s">
        <v>136</v>
      </c>
      <c r="C9" s="19">
        <v>0</v>
      </c>
      <c r="D9" s="12" t="s">
        <v>3</v>
      </c>
      <c r="E9" s="19">
        <v>0</v>
      </c>
      <c r="F9" s="12" t="s">
        <v>3</v>
      </c>
      <c r="G9" s="1"/>
    </row>
    <row r="10" spans="1:7" x14ac:dyDescent="0.25">
      <c r="A10" s="1"/>
      <c r="B10" s="74" t="s">
        <v>107</v>
      </c>
      <c r="C10" s="10">
        <f>SUM(C9:C9)</f>
        <v>0</v>
      </c>
      <c r="D10" s="11" t="s">
        <v>3</v>
      </c>
      <c r="E10" s="10">
        <f>SUM(E9:E9)</f>
        <v>0</v>
      </c>
      <c r="F10" s="11" t="s">
        <v>3</v>
      </c>
      <c r="G10" s="1"/>
    </row>
    <row r="11" spans="1:7" x14ac:dyDescent="0.25">
      <c r="A11" s="1"/>
      <c r="B11" s="74" t="s">
        <v>60</v>
      </c>
      <c r="C11" s="10">
        <f>C10*(1+'Fane 11. Nøgletal'!C15)^2</f>
        <v>0</v>
      </c>
      <c r="D11" s="11" t="s">
        <v>3</v>
      </c>
      <c r="E11" s="10">
        <f>E10*(1+'Fane 11. Nøgletal'!C15)^2</f>
        <v>0</v>
      </c>
      <c r="F11" s="11" t="s">
        <v>3</v>
      </c>
      <c r="G11" s="1"/>
    </row>
    <row r="12" spans="1:7" x14ac:dyDescent="0.25">
      <c r="A12" s="1"/>
      <c r="B12" s="1"/>
      <c r="C12" s="1"/>
      <c r="D12" s="1"/>
      <c r="E12" s="1"/>
      <c r="F12" s="1"/>
      <c r="G12" s="1"/>
    </row>
    <row r="13" spans="1:7" x14ac:dyDescent="0.25">
      <c r="A13" s="1"/>
      <c r="B13" s="130"/>
      <c r="C13" s="130"/>
      <c r="D13" s="130"/>
      <c r="E13" s="130"/>
      <c r="F13" s="130"/>
      <c r="G13" s="1"/>
    </row>
    <row r="14" spans="1:7" x14ac:dyDescent="0.25">
      <c r="A14" s="1"/>
      <c r="B14" s="40"/>
      <c r="C14" s="40"/>
      <c r="D14" s="40"/>
      <c r="E14" s="40"/>
      <c r="F14" s="41"/>
      <c r="G14" s="1"/>
    </row>
    <row r="15" spans="1:7" x14ac:dyDescent="0.25">
      <c r="A15" s="1"/>
      <c r="B15" s="42"/>
      <c r="C15" s="43"/>
      <c r="D15" s="44"/>
      <c r="E15" s="43"/>
      <c r="F15" s="44"/>
      <c r="G15" s="1"/>
    </row>
    <row r="16" spans="1:7" x14ac:dyDescent="0.25">
      <c r="A16" s="1"/>
      <c r="B16" s="42"/>
      <c r="C16" s="43"/>
      <c r="D16" s="44"/>
      <c r="E16" s="43"/>
      <c r="F16" s="44"/>
      <c r="G16" s="1"/>
    </row>
    <row r="17" spans="1:7" x14ac:dyDescent="0.25">
      <c r="A17" s="1"/>
      <c r="B17" s="45"/>
      <c r="C17" s="46"/>
      <c r="D17" s="47"/>
      <c r="E17" s="46"/>
      <c r="F17" s="47"/>
      <c r="G17" s="1"/>
    </row>
    <row r="18" spans="1:7" x14ac:dyDescent="0.25">
      <c r="A18" s="1"/>
      <c r="B18" s="45"/>
      <c r="C18" s="46"/>
      <c r="D18" s="47"/>
      <c r="E18" s="46"/>
      <c r="F18" s="47"/>
      <c r="G18" s="1"/>
    </row>
    <row r="19" spans="1:7" x14ac:dyDescent="0.25">
      <c r="A19" s="1"/>
      <c r="B19" s="39"/>
      <c r="C19" s="39"/>
      <c r="D19" s="39"/>
      <c r="E19" s="39"/>
      <c r="F19" s="39"/>
      <c r="G19" s="1"/>
    </row>
    <row r="20" spans="1:7" x14ac:dyDescent="0.25">
      <c r="A20" s="1"/>
      <c r="B20" s="130"/>
      <c r="C20" s="130"/>
      <c r="D20" s="130"/>
      <c r="E20" s="130"/>
      <c r="F20" s="130"/>
      <c r="G20" s="1"/>
    </row>
    <row r="21" spans="1:7" x14ac:dyDescent="0.25">
      <c r="A21" s="1"/>
      <c r="B21" s="40"/>
      <c r="C21" s="40"/>
      <c r="D21" s="40"/>
      <c r="E21" s="40"/>
      <c r="F21" s="41"/>
      <c r="G21" s="1"/>
    </row>
    <row r="22" spans="1:7" x14ac:dyDescent="0.25">
      <c r="A22" s="1"/>
      <c r="B22" s="42"/>
      <c r="C22" s="43"/>
      <c r="D22" s="44"/>
      <c r="E22" s="43"/>
      <c r="F22" s="44"/>
      <c r="G22" s="1"/>
    </row>
    <row r="23" spans="1:7" x14ac:dyDescent="0.25">
      <c r="A23" s="1"/>
      <c r="B23" s="42"/>
      <c r="C23" s="43"/>
      <c r="D23" s="44"/>
      <c r="E23" s="43"/>
      <c r="F23" s="44"/>
      <c r="G23" s="1"/>
    </row>
    <row r="24" spans="1:7" x14ac:dyDescent="0.25">
      <c r="A24" s="1"/>
      <c r="B24" s="45"/>
      <c r="C24" s="46"/>
      <c r="D24" s="47"/>
      <c r="E24" s="46"/>
      <c r="F24" s="47"/>
      <c r="G24" s="1"/>
    </row>
    <row r="25" spans="1:7" x14ac:dyDescent="0.25">
      <c r="A25" s="1"/>
      <c r="B25" s="45"/>
      <c r="C25" s="46"/>
      <c r="D25" s="47"/>
      <c r="E25" s="46"/>
      <c r="F25" s="47"/>
      <c r="G25" s="1"/>
    </row>
    <row r="26" spans="1:7" x14ac:dyDescent="0.25">
      <c r="A26" s="1"/>
      <c r="B26" s="39"/>
      <c r="C26" s="39"/>
      <c r="D26" s="39"/>
      <c r="E26" s="39"/>
      <c r="F26" s="39"/>
      <c r="G26" s="1"/>
    </row>
    <row r="27" spans="1:7" x14ac:dyDescent="0.25">
      <c r="A27" s="1"/>
      <c r="B27" s="130"/>
      <c r="C27" s="130"/>
      <c r="D27" s="130"/>
      <c r="E27" s="130"/>
      <c r="F27" s="130"/>
      <c r="G27" s="1"/>
    </row>
    <row r="28" spans="1:7" x14ac:dyDescent="0.25">
      <c r="A28" s="1"/>
      <c r="B28" s="40"/>
      <c r="C28" s="40"/>
      <c r="D28" s="40"/>
      <c r="E28" s="40"/>
      <c r="F28" s="41"/>
      <c r="G28" s="1"/>
    </row>
    <row r="29" spans="1:7" x14ac:dyDescent="0.25">
      <c r="A29" s="1"/>
      <c r="B29" s="42"/>
      <c r="C29" s="43"/>
      <c r="D29" s="44"/>
      <c r="E29" s="43"/>
      <c r="F29" s="44"/>
      <c r="G29" s="1"/>
    </row>
    <row r="30" spans="1:7" x14ac:dyDescent="0.25">
      <c r="A30" s="1"/>
      <c r="B30" s="42"/>
      <c r="C30" s="43"/>
      <c r="D30" s="44"/>
      <c r="E30" s="43"/>
      <c r="F30" s="44"/>
      <c r="G30" s="1"/>
    </row>
    <row r="31" spans="1:7" x14ac:dyDescent="0.25">
      <c r="A31" s="1"/>
      <c r="B31" s="45"/>
      <c r="C31" s="46"/>
      <c r="D31" s="47"/>
      <c r="E31" s="46"/>
      <c r="F31" s="47"/>
      <c r="G31" s="1"/>
    </row>
    <row r="32" spans="1:7" x14ac:dyDescent="0.25">
      <c r="A32" s="1"/>
      <c r="B32" s="45"/>
      <c r="C32" s="46"/>
      <c r="D32" s="47"/>
      <c r="E32" s="46"/>
      <c r="F32" s="47"/>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sheetData>
  <sheetProtection algorithmName="SHA-512" hashValue="a+orVTL8POX58Z10K4ZttXKtAyyujvNW8b2POcLjdpxm0JBq2WG+A11LJ62pcyzj/5GlOA8GPTOVZwCwTlhHjg==" saltValue="IDzXXvAnB266S1rjMsoUFw=="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27:F27"/>
    <mergeCell ref="B3:F4"/>
    <mergeCell ref="B7:F7"/>
    <mergeCell ref="B13:F13"/>
    <mergeCell ref="B20:F20"/>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G45"/>
  <sheetViews>
    <sheetView showGridLines="0" view="pageLayout" topLeftCell="A22" zoomScaleNormal="100" workbookViewId="0"/>
  </sheetViews>
  <sheetFormatPr defaultColWidth="9.140625" defaultRowHeight="15" x14ac:dyDescent="0.25"/>
  <cols>
    <col min="1" max="1" width="5.42578125" style="2" customWidth="1"/>
    <col min="2" max="2" width="41.140625" style="2" bestFit="1" customWidth="1"/>
    <col min="3" max="3" width="13.42578125" style="2" customWidth="1"/>
    <col min="4" max="4" width="3.28515625" style="2" customWidth="1"/>
    <col min="5" max="5" width="14.425781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117</v>
      </c>
      <c r="C3" s="93"/>
      <c r="D3" s="93"/>
      <c r="E3" s="93"/>
      <c r="F3" s="93"/>
      <c r="G3" s="1"/>
    </row>
    <row r="4" spans="1:7" ht="25.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2" t="s">
        <v>58</v>
      </c>
      <c r="C8" s="113"/>
      <c r="D8" s="113"/>
      <c r="E8" s="113"/>
      <c r="F8" s="114"/>
      <c r="G8" s="1"/>
    </row>
    <row r="9" spans="1:7" ht="15" customHeight="1" x14ac:dyDescent="0.25">
      <c r="A9" s="1"/>
      <c r="B9" s="72" t="s">
        <v>61</v>
      </c>
      <c r="C9" s="131" t="s">
        <v>10</v>
      </c>
      <c r="D9" s="132"/>
      <c r="E9" s="131" t="s">
        <v>24</v>
      </c>
      <c r="F9" s="132"/>
      <c r="G9" s="1"/>
    </row>
    <row r="10" spans="1:7" x14ac:dyDescent="0.25">
      <c r="A10" s="1"/>
      <c r="B10" s="20" t="s">
        <v>137</v>
      </c>
      <c r="C10" s="8">
        <v>0</v>
      </c>
      <c r="D10" s="12" t="s">
        <v>3</v>
      </c>
      <c r="E10" s="8">
        <v>0</v>
      </c>
      <c r="F10" s="12" t="s">
        <v>3</v>
      </c>
      <c r="G10" s="1"/>
    </row>
    <row r="11" spans="1:7" ht="28.5" customHeight="1" x14ac:dyDescent="0.25">
      <c r="A11" s="1"/>
      <c r="B11" s="18" t="s">
        <v>68</v>
      </c>
      <c r="C11" s="10">
        <f>SUM(C10:C10)</f>
        <v>0</v>
      </c>
      <c r="D11" s="11" t="s">
        <v>3</v>
      </c>
      <c r="E11" s="10">
        <f>SUM(E10:E10)</f>
        <v>0</v>
      </c>
      <c r="F11" s="11" t="s">
        <v>3</v>
      </c>
      <c r="G11" s="1"/>
    </row>
    <row r="12" spans="1:7" ht="27" customHeight="1" x14ac:dyDescent="0.25">
      <c r="A12" s="1"/>
      <c r="B12" s="18" t="s">
        <v>99</v>
      </c>
      <c r="C12" s="10">
        <f>C11*(1+'Fane 11. Nøgletal'!C15)</f>
        <v>0</v>
      </c>
      <c r="D12" s="11" t="s">
        <v>3</v>
      </c>
      <c r="E12" s="10">
        <f>E11*(1+'Fane 11. Nøgletal'!C15)</f>
        <v>0</v>
      </c>
      <c r="F12" s="11"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kTV2pe4/iC8fOVdW6to2JdW05UI5REUWy/WXttmYzVq6Inmf6Sp9ZJfMGevYo2IGwx+h4RheSCEV3oiSXAfHiA==" saltValue="VzvH8KYFD3m9TCUy1kY/pw=="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3:F4"/>
    <mergeCell ref="B8:F8"/>
    <mergeCell ref="C9:D9"/>
    <mergeCell ref="E9:F9"/>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G41"/>
  <sheetViews>
    <sheetView showGridLines="0" view="pageLayout" topLeftCell="A22"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8.425781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118</v>
      </c>
      <c r="C3" s="93"/>
      <c r="D3" s="93"/>
      <c r="E3" s="93"/>
      <c r="F3" s="93"/>
      <c r="G3" s="1"/>
    </row>
    <row r="4" spans="1:7" ht="25.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12" t="s">
        <v>40</v>
      </c>
      <c r="C9" s="113"/>
      <c r="D9" s="113"/>
      <c r="E9" s="113"/>
      <c r="F9" s="114"/>
      <c r="G9" s="1"/>
    </row>
    <row r="10" spans="1:7" ht="26.25" x14ac:dyDescent="0.25">
      <c r="A10" s="1"/>
      <c r="B10" s="72" t="s">
        <v>16</v>
      </c>
      <c r="C10" s="72" t="s">
        <v>10</v>
      </c>
      <c r="D10" s="73"/>
      <c r="E10" s="72" t="s">
        <v>24</v>
      </c>
      <c r="F10" s="73"/>
      <c r="G10" s="1"/>
    </row>
    <row r="11" spans="1:7" x14ac:dyDescent="0.25">
      <c r="A11" s="1"/>
      <c r="B11" s="20" t="s">
        <v>138</v>
      </c>
      <c r="C11" s="8">
        <v>0</v>
      </c>
      <c r="D11" s="12" t="s">
        <v>3</v>
      </c>
      <c r="E11" s="8">
        <v>0</v>
      </c>
      <c r="F11" s="12" t="s">
        <v>3</v>
      </c>
      <c r="G11" s="1"/>
    </row>
    <row r="12" spans="1:7" x14ac:dyDescent="0.25">
      <c r="A12" s="1"/>
      <c r="B12" s="74" t="s">
        <v>104</v>
      </c>
      <c r="C12" s="10">
        <f>SUM(C11:C11)</f>
        <v>0</v>
      </c>
      <c r="D12" s="11" t="s">
        <v>3</v>
      </c>
      <c r="E12" s="10">
        <f>SUM(E11:E11)</f>
        <v>0</v>
      </c>
      <c r="F12" s="11" t="s">
        <v>3</v>
      </c>
      <c r="G12" s="1"/>
    </row>
    <row r="13" spans="1:7" x14ac:dyDescent="0.25">
      <c r="A13" s="1"/>
      <c r="B13" s="74" t="s">
        <v>38</v>
      </c>
      <c r="C13" s="10">
        <f>C12*(1+'Fane 11. Nøgletal'!C15)</f>
        <v>0</v>
      </c>
      <c r="D13" s="11" t="s">
        <v>3</v>
      </c>
      <c r="E13" s="10">
        <f>E12*(1+'Fane 11. Nøgletal'!C15)</f>
        <v>0</v>
      </c>
      <c r="F13" s="11" t="s">
        <v>3</v>
      </c>
      <c r="G13" s="1"/>
    </row>
    <row r="14" spans="1:7" x14ac:dyDescent="0.25">
      <c r="A14" s="1"/>
      <c r="B14" s="1"/>
      <c r="C14" s="1"/>
      <c r="D14" s="1"/>
      <c r="E14" s="1"/>
      <c r="F14" s="1"/>
      <c r="G14" s="1"/>
    </row>
    <row r="15" spans="1:7" x14ac:dyDescent="0.25">
      <c r="A15" s="1"/>
      <c r="B15" s="130"/>
      <c r="C15" s="130"/>
      <c r="D15" s="130"/>
      <c r="E15" s="130"/>
      <c r="F15" s="130"/>
      <c r="G15" s="1"/>
    </row>
    <row r="16" spans="1:7" x14ac:dyDescent="0.25">
      <c r="A16" s="1"/>
      <c r="B16" s="41"/>
      <c r="C16" s="41"/>
      <c r="D16" s="41"/>
      <c r="E16" s="41"/>
      <c r="F16" s="41"/>
      <c r="G16" s="1"/>
    </row>
    <row r="17" spans="1:7" x14ac:dyDescent="0.25">
      <c r="A17" s="1"/>
      <c r="B17" s="42"/>
      <c r="C17" s="48"/>
      <c r="D17" s="44"/>
      <c r="E17" s="48"/>
      <c r="F17" s="44"/>
      <c r="G17" s="1"/>
    </row>
    <row r="18" spans="1:7" x14ac:dyDescent="0.25">
      <c r="A18" s="1"/>
      <c r="B18" s="45"/>
      <c r="C18" s="46"/>
      <c r="D18" s="47"/>
      <c r="E18" s="46"/>
      <c r="F18" s="47"/>
      <c r="G18" s="1"/>
    </row>
    <row r="19" spans="1:7" x14ac:dyDescent="0.25">
      <c r="A19" s="1"/>
      <c r="B19" s="45"/>
      <c r="C19" s="46"/>
      <c r="D19" s="47"/>
      <c r="E19" s="46"/>
      <c r="F19" s="47"/>
      <c r="G19" s="1"/>
    </row>
    <row r="20" spans="1:7" x14ac:dyDescent="0.25">
      <c r="A20" s="1"/>
      <c r="B20" s="39"/>
      <c r="C20" s="39"/>
      <c r="D20" s="39"/>
      <c r="E20" s="39"/>
      <c r="F20" s="39"/>
      <c r="G20" s="1"/>
    </row>
    <row r="21" spans="1:7" x14ac:dyDescent="0.25">
      <c r="A21" s="1"/>
      <c r="B21" s="130"/>
      <c r="C21" s="130"/>
      <c r="D21" s="130"/>
      <c r="E21" s="130"/>
      <c r="F21" s="130"/>
      <c r="G21" s="1"/>
    </row>
    <row r="22" spans="1:7" x14ac:dyDescent="0.25">
      <c r="A22" s="1"/>
      <c r="B22" s="41"/>
      <c r="C22" s="41"/>
      <c r="D22" s="41"/>
      <c r="E22" s="41"/>
      <c r="F22" s="41"/>
      <c r="G22" s="1"/>
    </row>
    <row r="23" spans="1:7" x14ac:dyDescent="0.25">
      <c r="A23" s="1"/>
      <c r="B23" s="42"/>
      <c r="C23" s="48"/>
      <c r="D23" s="44"/>
      <c r="E23" s="48"/>
      <c r="F23" s="44"/>
      <c r="G23" s="1"/>
    </row>
    <row r="24" spans="1:7" x14ac:dyDescent="0.25">
      <c r="A24" s="1"/>
      <c r="B24" s="45"/>
      <c r="C24" s="46"/>
      <c r="D24" s="47"/>
      <c r="E24" s="46"/>
      <c r="F24" s="47"/>
      <c r="G24" s="1"/>
    </row>
    <row r="25" spans="1:7" x14ac:dyDescent="0.25">
      <c r="A25" s="1"/>
      <c r="B25" s="45"/>
      <c r="C25" s="46"/>
      <c r="D25" s="47"/>
      <c r="E25" s="46"/>
      <c r="F25" s="47"/>
      <c r="G25" s="1"/>
    </row>
    <row r="26" spans="1:7" x14ac:dyDescent="0.25">
      <c r="A26" s="1"/>
      <c r="B26" s="39"/>
      <c r="C26" s="39"/>
      <c r="D26" s="39"/>
      <c r="E26" s="39"/>
      <c r="F26" s="39"/>
      <c r="G26" s="1"/>
    </row>
    <row r="27" spans="1:7" x14ac:dyDescent="0.25">
      <c r="A27" s="1"/>
      <c r="B27" s="130"/>
      <c r="C27" s="130"/>
      <c r="D27" s="130"/>
      <c r="E27" s="130"/>
      <c r="F27" s="130"/>
      <c r="G27" s="1"/>
    </row>
    <row r="28" spans="1:7" x14ac:dyDescent="0.25">
      <c r="A28" s="1"/>
      <c r="B28" s="41"/>
      <c r="C28" s="41"/>
      <c r="D28" s="41"/>
      <c r="E28" s="41"/>
      <c r="F28" s="41"/>
      <c r="G28" s="1"/>
    </row>
    <row r="29" spans="1:7" x14ac:dyDescent="0.25">
      <c r="A29" s="1"/>
      <c r="B29" s="42"/>
      <c r="C29" s="48"/>
      <c r="D29" s="44"/>
      <c r="E29" s="48"/>
      <c r="F29" s="44"/>
      <c r="G29" s="1"/>
    </row>
    <row r="30" spans="1:7" x14ac:dyDescent="0.25">
      <c r="A30" s="1"/>
      <c r="B30" s="45"/>
      <c r="C30" s="46"/>
      <c r="D30" s="47"/>
      <c r="E30" s="46"/>
      <c r="F30" s="47"/>
      <c r="G30" s="1"/>
    </row>
    <row r="31" spans="1:7" x14ac:dyDescent="0.25">
      <c r="A31" s="1"/>
      <c r="B31" s="45"/>
      <c r="C31" s="46"/>
      <c r="D31" s="47"/>
      <c r="E31" s="46"/>
      <c r="F31" s="47"/>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0zwwAsgMzoAaXO+mJtCXnhcefzzxpF9j2HpoMl0mrA1o5kjYyoqbBaibnEgF6GIUFcu2drEBKp+J7KhZCCwn7Q==" saltValue="AD4TxPpC9dc6Qw1RyrDscQ=="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7:F27"/>
    <mergeCell ref="B3:F4"/>
    <mergeCell ref="B9:F9"/>
    <mergeCell ref="B15:F15"/>
    <mergeCell ref="B21:F21"/>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D51"/>
  <sheetViews>
    <sheetView showGridLines="0" tabSelected="1" view="pageLayout" topLeftCell="A25" zoomScaleNormal="100" workbookViewId="0"/>
  </sheetViews>
  <sheetFormatPr defaultColWidth="9.140625" defaultRowHeight="15" x14ac:dyDescent="0.25"/>
  <cols>
    <col min="1" max="1" width="11.140625" style="2" customWidth="1"/>
    <col min="2" max="2" width="55.8554687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93" t="s">
        <v>119</v>
      </c>
      <c r="C3" s="93"/>
      <c r="D3" s="1"/>
    </row>
    <row r="4" spans="1:4" ht="25.5" customHeight="1" x14ac:dyDescent="0.25">
      <c r="A4" s="1"/>
      <c r="B4" s="93"/>
      <c r="C4" s="9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74" t="s">
        <v>13</v>
      </c>
      <c r="C8" s="75"/>
      <c r="D8" s="1"/>
    </row>
    <row r="9" spans="1:4" x14ac:dyDescent="0.25">
      <c r="A9" s="1"/>
      <c r="B9" s="23" t="s">
        <v>71</v>
      </c>
      <c r="C9" s="21">
        <v>1.2699999999999999E-2</v>
      </c>
      <c r="D9" s="1"/>
    </row>
    <row r="10" spans="1:4" x14ac:dyDescent="0.25">
      <c r="A10" s="1"/>
      <c r="B10" s="23" t="s">
        <v>69</v>
      </c>
      <c r="C10" s="21">
        <v>1.7500000000000002E-2</v>
      </c>
      <c r="D10" s="1"/>
    </row>
    <row r="11" spans="1:4" x14ac:dyDescent="0.25">
      <c r="A11" s="1"/>
      <c r="B11" s="23" t="s">
        <v>21</v>
      </c>
      <c r="C11" s="21">
        <v>1.6899999999999998E-2</v>
      </c>
      <c r="D11" s="1"/>
    </row>
    <row r="12" spans="1:4" x14ac:dyDescent="0.25">
      <c r="A12" s="1"/>
      <c r="B12" s="23" t="s">
        <v>31</v>
      </c>
      <c r="C12" s="21">
        <v>1.9699999999999999E-2</v>
      </c>
      <c r="D12" s="1"/>
    </row>
    <row r="13" spans="1:4" x14ac:dyDescent="0.25">
      <c r="A13" s="1"/>
      <c r="B13" s="25" t="s">
        <v>59</v>
      </c>
      <c r="C13" s="26">
        <v>1.2200000000000001E-2</v>
      </c>
      <c r="D13" s="1"/>
    </row>
    <row r="14" spans="1:4" x14ac:dyDescent="0.25">
      <c r="A14" s="1"/>
      <c r="B14" s="25" t="s">
        <v>70</v>
      </c>
      <c r="C14" s="26">
        <v>3.3E-3</v>
      </c>
      <c r="D14" s="1"/>
    </row>
    <row r="15" spans="1:4" x14ac:dyDescent="0.25">
      <c r="A15" s="1"/>
      <c r="B15" s="25" t="s">
        <v>100</v>
      </c>
      <c r="C15" s="26">
        <v>3.56E-2</v>
      </c>
      <c r="D15" s="1"/>
    </row>
    <row r="16" spans="1:4" x14ac:dyDescent="0.25">
      <c r="A16" s="1"/>
      <c r="B16" s="74"/>
      <c r="C16" s="75"/>
      <c r="D16" s="1"/>
    </row>
    <row r="17" spans="1:4" x14ac:dyDescent="0.25">
      <c r="A17" s="1"/>
      <c r="B17" s="1"/>
      <c r="C17" s="1"/>
      <c r="D17" s="1"/>
    </row>
    <row r="18" spans="1:4" x14ac:dyDescent="0.25">
      <c r="A18" s="1"/>
      <c r="B18" s="1"/>
      <c r="C18" s="1"/>
      <c r="D18" s="1"/>
    </row>
    <row r="19" spans="1:4" x14ac:dyDescent="0.25">
      <c r="A19" s="1"/>
      <c r="B19" s="74" t="s">
        <v>44</v>
      </c>
      <c r="C19" s="75"/>
      <c r="D19" s="1"/>
    </row>
    <row r="20" spans="1:4" x14ac:dyDescent="0.25">
      <c r="A20" s="1"/>
      <c r="B20" s="23" t="s">
        <v>48</v>
      </c>
      <c r="C20" s="21">
        <v>1.7000000000000001E-2</v>
      </c>
      <c r="D20" s="1"/>
    </row>
    <row r="21" spans="1:4" x14ac:dyDescent="0.25">
      <c r="A21" s="1"/>
      <c r="B21" s="133"/>
      <c r="C21" s="134"/>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1"/>
      <c r="B50" s="31"/>
      <c r="C50" s="31"/>
      <c r="D50" s="31"/>
    </row>
    <row r="51" spans="1:4" x14ac:dyDescent="0.25">
      <c r="A51" s="31"/>
      <c r="B51" s="31"/>
      <c r="C51" s="31"/>
      <c r="D51" s="31"/>
    </row>
  </sheetData>
  <sheetProtection algorithmName="SHA-512" hashValue="ld6u2kBJizhZz6cDSqzhXwV635nV0exwGo/X5v7q/13Tp3pPCyurNB2a8YHjh8MjpY/YuL0EJdo8s0EOteg+jg==" saltValue="Qyszjps/rwh2mWi2Q9Aa4Q=="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21:C21"/>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G49"/>
  <sheetViews>
    <sheetView showGridLines="0" view="pageLayout" topLeftCell="A28" zoomScaleNormal="100" workbookViewId="0">
      <selection activeCell="G46" sqref="G46:G47"/>
    </sheetView>
  </sheetViews>
  <sheetFormatPr defaultColWidth="9" defaultRowHeight="15" x14ac:dyDescent="0.25"/>
  <cols>
    <col min="1" max="1" width="5.140625" style="2" customWidth="1"/>
    <col min="2" max="2" width="50.5703125" style="2" customWidth="1"/>
    <col min="3" max="3" width="9.140625" style="2" hidden="1" customWidth="1"/>
    <col min="4" max="4" width="27.140625" style="2" hidden="1" customWidth="1"/>
    <col min="5" max="5" width="13.5703125" style="2" customWidth="1"/>
    <col min="6" max="6" width="3.85546875" style="2" customWidth="1"/>
    <col min="7" max="7" width="12.2851562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1" t="s">
        <v>82</v>
      </c>
      <c r="C3" s="91"/>
      <c r="D3" s="91"/>
      <c r="E3" s="91"/>
      <c r="F3" s="91"/>
      <c r="G3" s="1"/>
    </row>
    <row r="4" spans="1:7" ht="15" customHeight="1" x14ac:dyDescent="0.25">
      <c r="A4" s="1"/>
      <c r="B4" s="91"/>
      <c r="C4" s="91"/>
      <c r="D4" s="91"/>
      <c r="E4" s="91"/>
      <c r="F4" s="9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5" t="s">
        <v>12</v>
      </c>
      <c r="C8" s="55"/>
      <c r="D8" s="55"/>
      <c r="E8" s="55"/>
      <c r="F8" s="55"/>
      <c r="G8" s="1"/>
    </row>
    <row r="9" spans="1:7" x14ac:dyDescent="0.25">
      <c r="A9" s="1"/>
      <c r="B9" s="63" t="s">
        <v>55</v>
      </c>
      <c r="C9" s="63"/>
      <c r="D9" s="63"/>
      <c r="E9" s="7">
        <f>'Fane 3. Omkostninger i ØR2022'!E16</f>
        <v>3520694.1147065149</v>
      </c>
      <c r="F9" s="63" t="s">
        <v>3</v>
      </c>
      <c r="G9" s="1"/>
    </row>
    <row r="10" spans="1:7" ht="17.25" customHeight="1" x14ac:dyDescent="0.25">
      <c r="A10" s="1"/>
      <c r="B10" s="24" t="s">
        <v>50</v>
      </c>
      <c r="C10" s="63"/>
      <c r="D10" s="63"/>
      <c r="E10" s="7">
        <f>'Fane 8.1. Varige tillæg'!C13+'Fane 8.1. Varige tillæg'!E13</f>
        <v>0</v>
      </c>
      <c r="F10" s="63" t="s">
        <v>3</v>
      </c>
      <c r="G10" s="1"/>
    </row>
    <row r="11" spans="1:7" ht="17.25" customHeight="1" x14ac:dyDescent="0.25">
      <c r="A11" s="1"/>
      <c r="B11" s="24" t="s">
        <v>52</v>
      </c>
      <c r="C11" s="63"/>
      <c r="D11" s="63"/>
      <c r="E11" s="8">
        <f>-('Fane 10. Bortfald'!C13+'Fane 10. Bortfald'!E13)</f>
        <v>0</v>
      </c>
      <c r="F11" s="63" t="s">
        <v>3</v>
      </c>
      <c r="G11" s="1"/>
    </row>
    <row r="12" spans="1:7" ht="17.25" customHeight="1" x14ac:dyDescent="0.25">
      <c r="A12" s="1"/>
      <c r="B12" s="24" t="s">
        <v>54</v>
      </c>
      <c r="C12" s="63"/>
      <c r="D12" s="63"/>
      <c r="E12" s="8">
        <f>'Fane 9. Tilknyttet virksomhed'!C12+'Fane 9. Tilknyttet virksomhed'!E12</f>
        <v>0</v>
      </c>
      <c r="F12" s="63" t="s">
        <v>3</v>
      </c>
      <c r="G12" s="1"/>
    </row>
    <row r="13" spans="1:7" ht="17.25" customHeight="1" x14ac:dyDescent="0.25">
      <c r="A13" s="1"/>
      <c r="B13" s="24" t="s">
        <v>17</v>
      </c>
      <c r="C13" s="63"/>
      <c r="D13" s="63"/>
      <c r="E13" s="8">
        <f>SUM(E9:E12)*'Fane 11. Nøgletal'!C15</f>
        <v>125336.71048355193</v>
      </c>
      <c r="F13" s="63" t="s">
        <v>3</v>
      </c>
      <c r="G13" s="1"/>
    </row>
    <row r="14" spans="1:7" ht="17.25" customHeight="1" x14ac:dyDescent="0.25">
      <c r="A14" s="1"/>
      <c r="B14" s="24" t="s">
        <v>44</v>
      </c>
      <c r="C14" s="63"/>
      <c r="D14" s="63"/>
      <c r="E14" s="8">
        <f>-SUM(E9,E10:E13)*'Fane 11. Nøgletal'!C20</f>
        <v>-61982.524028231142</v>
      </c>
      <c r="F14" s="63" t="s">
        <v>3</v>
      </c>
      <c r="G14" s="1"/>
    </row>
    <row r="15" spans="1:7" ht="15" customHeight="1" x14ac:dyDescent="0.25">
      <c r="A15" s="1"/>
      <c r="B15" s="68" t="s">
        <v>19</v>
      </c>
      <c r="C15" s="29"/>
      <c r="D15" s="29"/>
      <c r="E15" s="9">
        <f>SUM(E9,E10:E14)</f>
        <v>3584048.3011618359</v>
      </c>
      <c r="F15" s="56" t="s">
        <v>3</v>
      </c>
      <c r="G15" s="1"/>
    </row>
    <row r="16" spans="1:7" ht="15" customHeight="1" x14ac:dyDescent="0.25">
      <c r="A16" s="1"/>
      <c r="B16" s="55" t="s">
        <v>11</v>
      </c>
      <c r="C16" s="55"/>
      <c r="D16" s="55"/>
      <c r="E16" s="55"/>
      <c r="F16" s="55"/>
      <c r="G16" s="1"/>
    </row>
    <row r="17" spans="1:7" ht="15" customHeight="1" x14ac:dyDescent="0.25">
      <c r="A17" s="1"/>
      <c r="B17" s="56" t="s">
        <v>11</v>
      </c>
      <c r="C17" s="56"/>
      <c r="D17" s="56"/>
      <c r="E17" s="9">
        <f>'Fane 4. Ikke-påvirkelige omk.'!C14</f>
        <v>2305025.1402292801</v>
      </c>
      <c r="F17" s="56" t="s">
        <v>3</v>
      </c>
      <c r="G17" s="1"/>
    </row>
    <row r="18" spans="1:7" ht="15" customHeight="1" x14ac:dyDescent="0.25">
      <c r="A18" s="1"/>
      <c r="B18" s="55" t="s">
        <v>36</v>
      </c>
      <c r="C18" s="55"/>
      <c r="D18" s="55"/>
      <c r="E18" s="55"/>
      <c r="F18" s="55"/>
      <c r="G18" s="1"/>
    </row>
    <row r="19" spans="1:7" ht="15" customHeight="1" x14ac:dyDescent="0.25">
      <c r="A19" s="1"/>
      <c r="B19" s="24" t="s">
        <v>33</v>
      </c>
      <c r="C19" s="63"/>
      <c r="D19" s="63"/>
      <c r="E19" s="8">
        <f>'Fane 8.2. Engangstillæg'!C11</f>
        <v>0</v>
      </c>
      <c r="F19" s="63" t="s">
        <v>3</v>
      </c>
      <c r="G19" s="1"/>
    </row>
    <row r="20" spans="1:7" x14ac:dyDescent="0.25">
      <c r="A20" s="1"/>
      <c r="B20" s="24" t="s">
        <v>34</v>
      </c>
      <c r="C20" s="63"/>
      <c r="D20" s="63"/>
      <c r="E20" s="8">
        <f>'Fane 8.2. Engangstillæg'!E11</f>
        <v>0</v>
      </c>
      <c r="F20" s="63" t="s">
        <v>3</v>
      </c>
      <c r="G20" s="1"/>
    </row>
    <row r="21" spans="1:7" x14ac:dyDescent="0.25">
      <c r="A21" s="1"/>
      <c r="B21" s="24" t="s">
        <v>106</v>
      </c>
      <c r="C21" s="63"/>
      <c r="D21" s="63"/>
      <c r="E21" s="8">
        <f>-SUM(E19:E20)*'Fane 11. Nøgletal'!C20</f>
        <v>0</v>
      </c>
      <c r="F21" s="63" t="s">
        <v>3</v>
      </c>
      <c r="G21" s="1"/>
    </row>
    <row r="22" spans="1:7" ht="15" customHeight="1" x14ac:dyDescent="0.25">
      <c r="A22" s="1"/>
      <c r="B22" s="68" t="s">
        <v>37</v>
      </c>
      <c r="C22" s="29"/>
      <c r="D22" s="29"/>
      <c r="E22" s="9">
        <f>SUM(E19:E21)</f>
        <v>0</v>
      </c>
      <c r="F22" s="56" t="s">
        <v>3</v>
      </c>
      <c r="G22" s="1"/>
    </row>
    <row r="23" spans="1:7" x14ac:dyDescent="0.25">
      <c r="A23" s="1"/>
      <c r="B23" s="55" t="s">
        <v>62</v>
      </c>
      <c r="C23" s="55"/>
      <c r="D23" s="55"/>
      <c r="E23" s="55"/>
      <c r="F23" s="55"/>
      <c r="G23" s="1"/>
    </row>
    <row r="24" spans="1:7" x14ac:dyDescent="0.25">
      <c r="A24" s="1"/>
      <c r="B24" s="68" t="s">
        <v>63</v>
      </c>
      <c r="C24" s="32"/>
      <c r="D24" s="32"/>
      <c r="E24" s="9">
        <f>'Fane 5. Kontrol af ØR2021'!E30</f>
        <v>0</v>
      </c>
      <c r="F24" s="56" t="s">
        <v>3</v>
      </c>
      <c r="G24" s="1"/>
    </row>
    <row r="25" spans="1:7" x14ac:dyDescent="0.25">
      <c r="A25" s="1"/>
      <c r="B25" s="55" t="s">
        <v>75</v>
      </c>
      <c r="C25" s="55"/>
      <c r="D25" s="55"/>
      <c r="E25" s="55"/>
      <c r="F25" s="55"/>
      <c r="G25" s="1"/>
    </row>
    <row r="26" spans="1:7" x14ac:dyDescent="0.25">
      <c r="A26" s="1"/>
      <c r="B26" s="56" t="s">
        <v>76</v>
      </c>
      <c r="C26" s="56"/>
      <c r="D26" s="56"/>
      <c r="E26" s="9">
        <f>'Fane 6. Skattesagen'!G12</f>
        <v>0</v>
      </c>
      <c r="F26" s="56" t="s">
        <v>3</v>
      </c>
      <c r="G26" s="1"/>
    </row>
    <row r="27" spans="1:7" x14ac:dyDescent="0.25">
      <c r="A27" s="1"/>
      <c r="B27" s="55" t="s">
        <v>39</v>
      </c>
      <c r="C27" s="55"/>
      <c r="D27" s="55"/>
      <c r="E27" s="10">
        <f>SUM(E15:E17:E22:E24:E26)</f>
        <v>5889073.441391116</v>
      </c>
      <c r="F27" s="11" t="s">
        <v>3</v>
      </c>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1"/>
      <c r="B48" s="31"/>
      <c r="C48" s="31"/>
      <c r="D48" s="31"/>
      <c r="E48" s="31"/>
      <c r="F48" s="31"/>
      <c r="G48" s="31"/>
    </row>
    <row r="49" spans="1:6" x14ac:dyDescent="0.25">
      <c r="A49" s="31"/>
      <c r="B49" s="31"/>
      <c r="C49" s="31"/>
      <c r="D49" s="31"/>
      <c r="E49" s="31"/>
      <c r="F49" s="31"/>
    </row>
  </sheetData>
  <sheetProtection algorithmName="SHA-512" hashValue="VrTVMoSD4KyHljUTXlIY1Ye2B8/Hxmlt3V9VkHHB7t/1auDuE65fyjOqnDC6www4A4DV1ozkLJlIsVLmCe+QXQ==" saltValue="qGa4u7twfjZrF0YeEXL4lg=="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G44"/>
  <sheetViews>
    <sheetView showGridLines="0" view="pageLayout" topLeftCell="A16" zoomScaleNormal="100" workbookViewId="0">
      <selection activeCell="G43" sqref="G43:G44"/>
    </sheetView>
  </sheetViews>
  <sheetFormatPr defaultColWidth="9.140625" defaultRowHeight="15" x14ac:dyDescent="0.25"/>
  <cols>
    <col min="1" max="1" width="5.140625" style="2" customWidth="1"/>
    <col min="2" max="2" width="59.85546875" style="2" customWidth="1"/>
    <col min="3" max="3" width="0" style="2" hidden="1" customWidth="1"/>
    <col min="4" max="4" width="27" style="2" hidden="1" customWidth="1"/>
    <col min="5" max="5" width="10.28515625" style="2" customWidth="1"/>
    <col min="6" max="6" width="3.28515625" style="2" customWidth="1"/>
    <col min="7" max="7" width="8.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1" t="s">
        <v>83</v>
      </c>
      <c r="C3" s="91"/>
      <c r="D3" s="91"/>
      <c r="E3" s="91"/>
      <c r="F3" s="91"/>
      <c r="G3" s="1"/>
    </row>
    <row r="4" spans="1:7" ht="15" customHeight="1" x14ac:dyDescent="0.25">
      <c r="A4" s="1"/>
      <c r="B4" s="91"/>
      <c r="C4" s="91"/>
      <c r="D4" s="91"/>
      <c r="E4" s="91"/>
      <c r="F4" s="91"/>
      <c r="G4" s="1"/>
    </row>
    <row r="5" spans="1:7" x14ac:dyDescent="0.25">
      <c r="A5" s="1"/>
      <c r="B5" s="92"/>
      <c r="C5" s="92"/>
      <c r="D5" s="92"/>
      <c r="E5" s="92"/>
      <c r="F5" s="92"/>
      <c r="G5" s="1"/>
    </row>
    <row r="6" spans="1:7" x14ac:dyDescent="0.25">
      <c r="A6" s="1"/>
      <c r="B6" s="1"/>
      <c r="C6" s="1"/>
      <c r="D6" s="1"/>
      <c r="E6" s="1"/>
      <c r="F6" s="1"/>
      <c r="G6" s="1"/>
    </row>
    <row r="7" spans="1:7" x14ac:dyDescent="0.25">
      <c r="A7" s="1"/>
      <c r="B7" s="55" t="s">
        <v>12</v>
      </c>
      <c r="C7" s="55"/>
      <c r="D7" s="55"/>
      <c r="E7" s="55"/>
      <c r="F7" s="55"/>
      <c r="G7" s="1"/>
    </row>
    <row r="8" spans="1:7" ht="15" customHeight="1" x14ac:dyDescent="0.25">
      <c r="A8" s="1"/>
      <c r="B8" s="63" t="s">
        <v>56</v>
      </c>
      <c r="C8" s="63"/>
      <c r="D8" s="63"/>
      <c r="E8" s="7">
        <f>'Fane 2.1. Økonomisk ramme 2023'!E15</f>
        <v>3584048.3011618359</v>
      </c>
      <c r="F8" s="63" t="s">
        <v>3</v>
      </c>
      <c r="G8" s="1"/>
    </row>
    <row r="9" spans="1:7" ht="15" customHeight="1" x14ac:dyDescent="0.25">
      <c r="A9" s="1"/>
      <c r="B9" s="54" t="s">
        <v>17</v>
      </c>
      <c r="C9" s="63"/>
      <c r="D9" s="63"/>
      <c r="E9" s="8">
        <f>SUM(E8:E8)*'Fane 11. Nøgletal'!C15</f>
        <v>127592.11952136135</v>
      </c>
      <c r="F9" s="63" t="s">
        <v>3</v>
      </c>
      <c r="G9" s="1"/>
    </row>
    <row r="10" spans="1:7" ht="15" customHeight="1" x14ac:dyDescent="0.25">
      <c r="A10" s="1"/>
      <c r="B10" s="54" t="s">
        <v>44</v>
      </c>
      <c r="C10" s="63"/>
      <c r="D10" s="63"/>
      <c r="E10" s="8">
        <f>-SUM(E8:E9)*'Fane 11. Nøgletal'!C20</f>
        <v>-63097.887151614355</v>
      </c>
      <c r="F10" s="63" t="s">
        <v>3</v>
      </c>
      <c r="G10" s="1"/>
    </row>
    <row r="11" spans="1:7" ht="15" customHeight="1" x14ac:dyDescent="0.25">
      <c r="A11" s="1"/>
      <c r="B11" s="29" t="s">
        <v>19</v>
      </c>
      <c r="C11" s="29"/>
      <c r="D11" s="29"/>
      <c r="E11" s="9">
        <f>SUM(E8:E10)</f>
        <v>3648542.5335315829</v>
      </c>
      <c r="F11" s="56" t="s">
        <v>3</v>
      </c>
      <c r="G11" s="1"/>
    </row>
    <row r="12" spans="1:7" x14ac:dyDescent="0.25">
      <c r="A12" s="1"/>
      <c r="B12" s="55" t="s">
        <v>11</v>
      </c>
      <c r="C12" s="55"/>
      <c r="D12" s="55"/>
      <c r="E12" s="55"/>
      <c r="F12" s="55"/>
      <c r="G12" s="1"/>
    </row>
    <row r="13" spans="1:7" ht="15" customHeight="1" x14ac:dyDescent="0.25">
      <c r="A13" s="1"/>
      <c r="B13" s="56" t="s">
        <v>11</v>
      </c>
      <c r="C13" s="56"/>
      <c r="D13" s="56"/>
      <c r="E13" s="9">
        <f>'Fane 4. Ikke-påvirkelige omk.'!C14*(1+'Fane 11. Nøgletal'!C15)</f>
        <v>2387084.0352214426</v>
      </c>
      <c r="F13" s="56" t="s">
        <v>3</v>
      </c>
      <c r="G13" s="1"/>
    </row>
    <row r="14" spans="1:7" x14ac:dyDescent="0.25">
      <c r="A14" s="1"/>
      <c r="B14" s="55" t="s">
        <v>62</v>
      </c>
      <c r="C14" s="55"/>
      <c r="D14" s="55"/>
      <c r="E14" s="55"/>
      <c r="F14" s="55"/>
      <c r="G14" s="1"/>
    </row>
    <row r="15" spans="1:7" x14ac:dyDescent="0.25">
      <c r="A15" s="1"/>
      <c r="B15" s="56" t="s">
        <v>77</v>
      </c>
      <c r="C15" s="33"/>
      <c r="D15" s="33"/>
      <c r="E15" s="9">
        <f>'Fane 5. Kontrol af ØR2021'!E30</f>
        <v>0</v>
      </c>
      <c r="F15" s="56" t="s">
        <v>3</v>
      </c>
      <c r="G15" s="1"/>
    </row>
    <row r="16" spans="1:7" x14ac:dyDescent="0.25">
      <c r="A16" s="1"/>
      <c r="B16" s="55" t="s">
        <v>75</v>
      </c>
      <c r="C16" s="55"/>
      <c r="D16" s="55"/>
      <c r="E16" s="55"/>
      <c r="F16" s="55"/>
      <c r="G16" s="1"/>
    </row>
    <row r="17" spans="1:7" x14ac:dyDescent="0.25">
      <c r="A17" s="1"/>
      <c r="B17" s="56" t="s">
        <v>76</v>
      </c>
      <c r="C17" s="56"/>
      <c r="D17" s="56"/>
      <c r="E17" s="9">
        <f>'Fane 6. Skattesagen'!G13</f>
        <v>0</v>
      </c>
      <c r="F17" s="56" t="s">
        <v>3</v>
      </c>
      <c r="G17" s="1"/>
    </row>
    <row r="18" spans="1:7" x14ac:dyDescent="0.25">
      <c r="A18" s="1"/>
      <c r="B18" s="55" t="s">
        <v>57</v>
      </c>
      <c r="C18" s="55"/>
      <c r="D18" s="55"/>
      <c r="E18" s="10">
        <f>SUM(E11,E13,E15,E17)</f>
        <v>6035626.5687530255</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sheetData>
  <sheetProtection algorithmName="SHA-512" hashValue="tRSvBX8u5Gm/TAb0CApt6TgeA096Oyt1GaQTUd7/CWFZfV3bw88Vp/WpNV5pZvSDLGmuTJoj2A47/XUcUq1kXg==" saltValue="i64V5Rt7ekrtF/kMIndx0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G48"/>
  <sheetViews>
    <sheetView showGridLines="0" view="pageLayout" topLeftCell="A19" zoomScaleNormal="100" workbookViewId="0">
      <selection activeCell="G47" sqref="G47:G48"/>
    </sheetView>
  </sheetViews>
  <sheetFormatPr defaultColWidth="9.140625" defaultRowHeight="15" x14ac:dyDescent="0.25"/>
  <cols>
    <col min="1" max="1" width="5.140625" style="2" customWidth="1"/>
    <col min="2" max="2" width="56.42578125" style="2" customWidth="1"/>
    <col min="3" max="3" width="0" style="2" hidden="1" customWidth="1"/>
    <col min="4" max="4" width="27" style="2" hidden="1" customWidth="1"/>
    <col min="5" max="5" width="10.28515625" style="2" customWidth="1"/>
    <col min="6" max="6" width="3.28515625" style="2" customWidth="1"/>
    <col min="7" max="7" width="10"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1" t="s">
        <v>84</v>
      </c>
      <c r="C3" s="91"/>
      <c r="D3" s="91"/>
      <c r="E3" s="91"/>
      <c r="F3" s="91"/>
      <c r="G3" s="1"/>
    </row>
    <row r="4" spans="1:7" ht="15" customHeight="1" x14ac:dyDescent="0.25">
      <c r="A4" s="1"/>
      <c r="B4" s="91"/>
      <c r="C4" s="91"/>
      <c r="D4" s="91"/>
      <c r="E4" s="91"/>
      <c r="F4" s="91"/>
      <c r="G4" s="1"/>
    </row>
    <row r="5" spans="1:7" x14ac:dyDescent="0.25">
      <c r="A5" s="1"/>
      <c r="B5" s="92" t="s">
        <v>20</v>
      </c>
      <c r="C5" s="92"/>
      <c r="D5" s="92"/>
      <c r="E5" s="92"/>
      <c r="F5" s="92"/>
      <c r="G5" s="1"/>
    </row>
    <row r="6" spans="1:7" x14ac:dyDescent="0.25">
      <c r="A6" s="1"/>
      <c r="B6" s="1"/>
      <c r="C6" s="1"/>
      <c r="D6" s="1"/>
      <c r="E6" s="1"/>
      <c r="F6" s="1"/>
      <c r="G6" s="1"/>
    </row>
    <row r="7" spans="1:7" x14ac:dyDescent="0.25">
      <c r="A7" s="1"/>
      <c r="B7" s="55" t="s">
        <v>12</v>
      </c>
      <c r="C7" s="55"/>
      <c r="D7" s="55"/>
      <c r="E7" s="55"/>
      <c r="F7" s="55"/>
      <c r="G7" s="1"/>
    </row>
    <row r="8" spans="1:7" ht="15" customHeight="1" x14ac:dyDescent="0.25">
      <c r="A8" s="1"/>
      <c r="B8" s="63" t="s">
        <v>65</v>
      </c>
      <c r="C8" s="63"/>
      <c r="D8" s="63"/>
      <c r="E8" s="7">
        <f>'Fane 2.2. Økonomisk ramme 2024'!E11</f>
        <v>3648542.5335315829</v>
      </c>
      <c r="F8" s="63" t="s">
        <v>3</v>
      </c>
      <c r="G8" s="1"/>
    </row>
    <row r="9" spans="1:7" ht="15" customHeight="1" x14ac:dyDescent="0.25">
      <c r="A9" s="1"/>
      <c r="B9" s="54" t="s">
        <v>17</v>
      </c>
      <c r="C9" s="63"/>
      <c r="D9" s="63"/>
      <c r="E9" s="8">
        <f>SUM(E8:E8)*'Fane 11. Nøgletal'!C15</f>
        <v>129888.11419372435</v>
      </c>
      <c r="F9" s="63" t="s">
        <v>3</v>
      </c>
      <c r="G9" s="1"/>
    </row>
    <row r="10" spans="1:7" ht="15" customHeight="1" x14ac:dyDescent="0.25">
      <c r="A10" s="1"/>
      <c r="B10" s="54" t="s">
        <v>44</v>
      </c>
      <c r="C10" s="63"/>
      <c r="D10" s="63"/>
      <c r="E10" s="8">
        <f>-SUM(E8:E9)*'Fane 11. Nøgletal'!C20</f>
        <v>-64233.321011330227</v>
      </c>
      <c r="F10" s="63" t="s">
        <v>3</v>
      </c>
      <c r="G10" s="1"/>
    </row>
    <row r="11" spans="1:7" x14ac:dyDescent="0.25">
      <c r="A11" s="1"/>
      <c r="B11" s="29" t="s">
        <v>19</v>
      </c>
      <c r="C11" s="29"/>
      <c r="D11" s="29"/>
      <c r="E11" s="9">
        <f>SUM(E8:E10)</f>
        <v>3714197.3267139774</v>
      </c>
      <c r="F11" s="56" t="s">
        <v>3</v>
      </c>
      <c r="G11" s="1"/>
    </row>
    <row r="12" spans="1:7" x14ac:dyDescent="0.25">
      <c r="A12" s="1"/>
      <c r="B12" s="55" t="s">
        <v>11</v>
      </c>
      <c r="C12" s="55"/>
      <c r="D12" s="55"/>
      <c r="E12" s="55"/>
      <c r="F12" s="55"/>
      <c r="G12" s="1"/>
    </row>
    <row r="13" spans="1:7" ht="15" customHeight="1" x14ac:dyDescent="0.25">
      <c r="A13" s="1"/>
      <c r="B13" s="56" t="s">
        <v>11</v>
      </c>
      <c r="C13" s="56"/>
      <c r="D13" s="56"/>
      <c r="E13" s="9">
        <f>'Fane 4. Ikke-påvirkelige omk.'!C14*(1+'Fane 11. Nøgletal'!C15)^2</f>
        <v>2472064.2268753261</v>
      </c>
      <c r="F13" s="56" t="s">
        <v>3</v>
      </c>
      <c r="G13" s="1"/>
    </row>
    <row r="14" spans="1:7" ht="15" customHeight="1" x14ac:dyDescent="0.25">
      <c r="A14" s="1"/>
      <c r="B14" s="55" t="s">
        <v>62</v>
      </c>
      <c r="C14" s="55"/>
      <c r="D14" s="55"/>
      <c r="E14" s="55"/>
      <c r="F14" s="55"/>
      <c r="G14" s="1"/>
    </row>
    <row r="15" spans="1:7" ht="15" customHeight="1" x14ac:dyDescent="0.25">
      <c r="A15" s="1"/>
      <c r="B15" s="56" t="s">
        <v>63</v>
      </c>
      <c r="C15" s="33"/>
      <c r="D15" s="33"/>
      <c r="E15" s="9">
        <v>0</v>
      </c>
      <c r="F15" s="56" t="s">
        <v>3</v>
      </c>
      <c r="G15" s="1"/>
    </row>
    <row r="16" spans="1:7" ht="15" customHeight="1" x14ac:dyDescent="0.25">
      <c r="A16" s="1"/>
      <c r="B16" s="55" t="s">
        <v>75</v>
      </c>
      <c r="C16" s="55"/>
      <c r="D16" s="55"/>
      <c r="E16" s="55"/>
      <c r="F16" s="55"/>
      <c r="G16" s="1"/>
    </row>
    <row r="17" spans="1:7" ht="15" customHeight="1" x14ac:dyDescent="0.25">
      <c r="A17" s="1"/>
      <c r="B17" s="56" t="s">
        <v>76</v>
      </c>
      <c r="C17" s="56"/>
      <c r="D17" s="56"/>
      <c r="E17" s="9">
        <f>'Fane 6. Skattesagen'!G14</f>
        <v>0</v>
      </c>
      <c r="F17" s="56" t="s">
        <v>3</v>
      </c>
      <c r="G17" s="1"/>
    </row>
    <row r="18" spans="1:7" x14ac:dyDescent="0.25">
      <c r="A18" s="1"/>
      <c r="B18" s="55" t="s">
        <v>66</v>
      </c>
      <c r="C18" s="55"/>
      <c r="D18" s="55"/>
      <c r="E18" s="10">
        <f>SUM(E11,E13,E15,E17)</f>
        <v>6186261.553589303</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sgq/HbxnBLsa6zXh53t2HNYfGOAoRpXMvgYYhNPahDX9f5wYH5gw5uFHSUr3E0e7g7KUusWiYqkeM+XUTK6wmQ==" saltValue="zyo1Vw0n+0eZnaifDAcfX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G48"/>
  <sheetViews>
    <sheetView showGridLines="0" view="pageLayout" topLeftCell="A22" zoomScaleNormal="100" workbookViewId="0">
      <selection activeCell="G47" sqref="G47:G48"/>
    </sheetView>
  </sheetViews>
  <sheetFormatPr defaultColWidth="9.140625" defaultRowHeight="15" x14ac:dyDescent="0.25"/>
  <cols>
    <col min="1" max="1" width="5.140625" style="2" customWidth="1"/>
    <col min="2" max="2" width="51.7109375" style="2" customWidth="1"/>
    <col min="3" max="3" width="0" style="2" hidden="1" customWidth="1"/>
    <col min="4" max="4" width="27" style="2" hidden="1" customWidth="1"/>
    <col min="5" max="5" width="13.28515625" style="2" customWidth="1"/>
    <col min="6" max="6" width="3.85546875" style="2" customWidth="1"/>
    <col min="7" max="7" width="11"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1" t="s">
        <v>85</v>
      </c>
      <c r="C3" s="91"/>
      <c r="D3" s="91"/>
      <c r="E3" s="91"/>
      <c r="F3" s="91"/>
      <c r="G3" s="1"/>
    </row>
    <row r="4" spans="1:7" ht="15" customHeight="1" x14ac:dyDescent="0.25">
      <c r="A4" s="1"/>
      <c r="B4" s="91"/>
      <c r="C4" s="91"/>
      <c r="D4" s="91"/>
      <c r="E4" s="91"/>
      <c r="F4" s="91"/>
      <c r="G4" s="1"/>
    </row>
    <row r="5" spans="1:7" x14ac:dyDescent="0.25">
      <c r="A5" s="1"/>
      <c r="B5" s="92" t="s">
        <v>20</v>
      </c>
      <c r="C5" s="92"/>
      <c r="D5" s="92"/>
      <c r="E5" s="92"/>
      <c r="F5" s="92"/>
      <c r="G5" s="1"/>
    </row>
    <row r="6" spans="1:7" x14ac:dyDescent="0.25">
      <c r="A6" s="1"/>
      <c r="B6" s="1"/>
      <c r="C6" s="1"/>
      <c r="D6" s="1"/>
      <c r="E6" s="1"/>
      <c r="F6" s="1"/>
      <c r="G6" s="1"/>
    </row>
    <row r="7" spans="1:7" x14ac:dyDescent="0.25">
      <c r="A7" s="1"/>
      <c r="B7" s="55" t="s">
        <v>12</v>
      </c>
      <c r="C7" s="55"/>
      <c r="D7" s="55"/>
      <c r="E7" s="55"/>
      <c r="F7" s="55"/>
      <c r="G7" s="1"/>
    </row>
    <row r="8" spans="1:7" ht="15" customHeight="1" x14ac:dyDescent="0.25">
      <c r="A8" s="1"/>
      <c r="B8" s="63" t="s">
        <v>86</v>
      </c>
      <c r="C8" s="63"/>
      <c r="D8" s="63"/>
      <c r="E8" s="7">
        <f>'Fane 2.3. Økonomisk ramme 2025'!E11</f>
        <v>3714197.3267139774</v>
      </c>
      <c r="F8" s="63" t="s">
        <v>3</v>
      </c>
      <c r="G8" s="1"/>
    </row>
    <row r="9" spans="1:7" ht="15" customHeight="1" x14ac:dyDescent="0.25">
      <c r="A9" s="1"/>
      <c r="B9" s="54" t="s">
        <v>17</v>
      </c>
      <c r="C9" s="63"/>
      <c r="D9" s="63"/>
      <c r="E9" s="8">
        <f>SUM(E8:E8)*'Fane 11. Nøgletal'!C15</f>
        <v>132225.42483101759</v>
      </c>
      <c r="F9" s="63" t="s">
        <v>3</v>
      </c>
      <c r="G9" s="1"/>
    </row>
    <row r="10" spans="1:7" ht="15" customHeight="1" x14ac:dyDescent="0.25">
      <c r="A10" s="1"/>
      <c r="B10" s="54" t="s">
        <v>44</v>
      </c>
      <c r="C10" s="63"/>
      <c r="D10" s="63"/>
      <c r="E10" s="8">
        <f>-SUM(E8:E9)*'Fane 11. Nøgletal'!C20</f>
        <v>-65389.186776264913</v>
      </c>
      <c r="F10" s="63" t="s">
        <v>3</v>
      </c>
      <c r="G10" s="1"/>
    </row>
    <row r="11" spans="1:7" x14ac:dyDescent="0.25">
      <c r="A11" s="1"/>
      <c r="B11" s="29" t="s">
        <v>19</v>
      </c>
      <c r="C11" s="29"/>
      <c r="D11" s="29"/>
      <c r="E11" s="9">
        <f>SUM(E8:E10)</f>
        <v>3781033.5647687297</v>
      </c>
      <c r="F11" s="56" t="s">
        <v>3</v>
      </c>
      <c r="G11" s="1"/>
    </row>
    <row r="12" spans="1:7" x14ac:dyDescent="0.25">
      <c r="A12" s="1"/>
      <c r="B12" s="55" t="s">
        <v>11</v>
      </c>
      <c r="C12" s="55"/>
      <c r="D12" s="55"/>
      <c r="E12" s="55"/>
      <c r="F12" s="55"/>
      <c r="G12" s="1"/>
    </row>
    <row r="13" spans="1:7" ht="15" customHeight="1" x14ac:dyDescent="0.25">
      <c r="A13" s="1"/>
      <c r="B13" s="56" t="s">
        <v>11</v>
      </c>
      <c r="C13" s="56"/>
      <c r="D13" s="56"/>
      <c r="E13" s="9">
        <f>'Fane 4. Ikke-påvirkelige omk.'!C14*(1+'Fane 11. Nøgletal'!C15)^3</f>
        <v>2560069.7133520879</v>
      </c>
      <c r="F13" s="56" t="s">
        <v>3</v>
      </c>
      <c r="G13" s="1"/>
    </row>
    <row r="14" spans="1:7" ht="15" customHeight="1" x14ac:dyDescent="0.25">
      <c r="A14" s="1"/>
      <c r="B14" s="55" t="s">
        <v>62</v>
      </c>
      <c r="C14" s="55"/>
      <c r="D14" s="55"/>
      <c r="E14" s="55"/>
      <c r="F14" s="55"/>
      <c r="G14" s="1"/>
    </row>
    <row r="15" spans="1:7" ht="15" customHeight="1" x14ac:dyDescent="0.25">
      <c r="A15" s="1"/>
      <c r="B15" s="56" t="s">
        <v>63</v>
      </c>
      <c r="C15" s="33"/>
      <c r="D15" s="33"/>
      <c r="E15" s="9">
        <v>0</v>
      </c>
      <c r="F15" s="56" t="s">
        <v>3</v>
      </c>
      <c r="G15" s="1"/>
    </row>
    <row r="16" spans="1:7" ht="15" customHeight="1" x14ac:dyDescent="0.25">
      <c r="A16" s="1"/>
      <c r="B16" s="55" t="s">
        <v>75</v>
      </c>
      <c r="C16" s="55"/>
      <c r="D16" s="55"/>
      <c r="E16" s="55"/>
      <c r="F16" s="55"/>
      <c r="G16" s="1"/>
    </row>
    <row r="17" spans="1:7" ht="15" customHeight="1" x14ac:dyDescent="0.25">
      <c r="A17" s="1"/>
      <c r="B17" s="56" t="s">
        <v>76</v>
      </c>
      <c r="C17" s="56"/>
      <c r="D17" s="56"/>
      <c r="E17" s="9">
        <f>'Fane 6. Skattesagen'!G15</f>
        <v>0</v>
      </c>
      <c r="F17" s="56" t="s">
        <v>3</v>
      </c>
      <c r="G17" s="1"/>
    </row>
    <row r="18" spans="1:7" x14ac:dyDescent="0.25">
      <c r="A18" s="1"/>
      <c r="B18" s="55" t="s">
        <v>87</v>
      </c>
      <c r="C18" s="55"/>
      <c r="D18" s="55"/>
      <c r="E18" s="10">
        <f>SUM(E11,E13,E15,E17)</f>
        <v>6341103.2781208176</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AeQFy4HeUbP/xAroN882aXs+hwNKQ1xbIzgt+O43zivDtKnHWMz1H+ZcmNfyJHAXoMK8MIUcZy3L8r0LRuZkdg==" saltValue="m3KIg8+If/OY5B4h79TFA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G46"/>
  <sheetViews>
    <sheetView showGridLines="0" view="pageLayout" topLeftCell="A34" zoomScaleNormal="100" workbookViewId="0">
      <selection activeCell="A56" sqref="A47:A56"/>
    </sheetView>
  </sheetViews>
  <sheetFormatPr defaultColWidth="9.140625" defaultRowHeight="15" x14ac:dyDescent="0.25"/>
  <cols>
    <col min="1" max="1" width="7.85546875" style="2" customWidth="1"/>
    <col min="2" max="3" width="9.140625" style="2"/>
    <col min="4" max="4" width="39.85546875" style="2" customWidth="1"/>
    <col min="5" max="5" width="10" style="2" bestFit="1" customWidth="1"/>
    <col min="6" max="6" width="3.5703125" style="2" bestFit="1" customWidth="1"/>
    <col min="7" max="7" width="7.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88</v>
      </c>
      <c r="C3" s="93"/>
      <c r="D3" s="93"/>
      <c r="E3" s="93"/>
      <c r="F3" s="93"/>
      <c r="G3" s="1"/>
    </row>
    <row r="4" spans="1:7" ht="29.2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5" t="s">
        <v>89</v>
      </c>
      <c r="C8" s="55"/>
      <c r="D8" s="55"/>
      <c r="E8" s="55"/>
      <c r="F8" s="55"/>
      <c r="G8" s="1"/>
    </row>
    <row r="9" spans="1:7" x14ac:dyDescent="0.25">
      <c r="A9" s="1"/>
      <c r="B9" s="94" t="s">
        <v>22</v>
      </c>
      <c r="C9" s="94"/>
      <c r="D9" s="94"/>
      <c r="E9" s="7">
        <v>3538412.3607617933</v>
      </c>
      <c r="F9" s="63" t="s">
        <v>3</v>
      </c>
      <c r="G9" s="1"/>
    </row>
    <row r="10" spans="1:7" x14ac:dyDescent="0.25">
      <c r="A10" s="1"/>
      <c r="B10" s="96" t="s">
        <v>103</v>
      </c>
      <c r="C10" s="97"/>
      <c r="D10" s="98"/>
      <c r="E10" s="7">
        <v>0</v>
      </c>
      <c r="F10" s="63" t="s">
        <v>3</v>
      </c>
      <c r="G10" s="1"/>
    </row>
    <row r="11" spans="1:7" x14ac:dyDescent="0.25">
      <c r="A11" s="1"/>
      <c r="B11" s="95" t="s">
        <v>50</v>
      </c>
      <c r="C11" s="95"/>
      <c r="D11" s="95"/>
      <c r="E11" s="7">
        <v>0</v>
      </c>
      <c r="F11" s="63" t="s">
        <v>3</v>
      </c>
      <c r="G11" s="1"/>
    </row>
    <row r="12" spans="1:7" x14ac:dyDescent="0.25">
      <c r="A12" s="1"/>
      <c r="B12" s="95" t="s">
        <v>54</v>
      </c>
      <c r="C12" s="95"/>
      <c r="D12" s="95"/>
      <c r="E12" s="7">
        <v>0</v>
      </c>
      <c r="F12" s="63" t="s">
        <v>3</v>
      </c>
      <c r="G12" s="1"/>
    </row>
    <row r="13" spans="1:7" x14ac:dyDescent="0.25">
      <c r="A13" s="1"/>
      <c r="B13" s="95" t="s">
        <v>51</v>
      </c>
      <c r="C13" s="95"/>
      <c r="D13" s="95"/>
      <c r="E13" s="8">
        <v>0</v>
      </c>
      <c r="F13" s="63" t="s">
        <v>3</v>
      </c>
      <c r="G13" s="1"/>
    </row>
    <row r="14" spans="1:7" x14ac:dyDescent="0.25">
      <c r="A14" s="1"/>
      <c r="B14" s="95" t="s">
        <v>17</v>
      </c>
      <c r="C14" s="95"/>
      <c r="D14" s="95"/>
      <c r="E14" s="8">
        <f>E9*'Fane 11. Nøgletal'!C13+SUM(E11:E13)*'Fane 11. Nøgletal'!C14</f>
        <v>43168.630801293883</v>
      </c>
      <c r="F14" s="63" t="s">
        <v>3</v>
      </c>
      <c r="G14" s="1"/>
    </row>
    <row r="15" spans="1:7" x14ac:dyDescent="0.25">
      <c r="A15" s="1"/>
      <c r="B15" s="95" t="s">
        <v>44</v>
      </c>
      <c r="C15" s="95"/>
      <c r="D15" s="95"/>
      <c r="E15" s="8">
        <f>-SUM(E9:E14)*'Fane 11. Nøgletal'!C20</f>
        <v>-60886.876856572489</v>
      </c>
      <c r="F15" s="63" t="s">
        <v>3</v>
      </c>
      <c r="G15" s="1"/>
    </row>
    <row r="16" spans="1:7" x14ac:dyDescent="0.25">
      <c r="A16" s="1"/>
      <c r="B16" s="100" t="s">
        <v>19</v>
      </c>
      <c r="C16" s="100"/>
      <c r="D16" s="100"/>
      <c r="E16" s="34">
        <f>SUM(E9:E15)</f>
        <v>3520694.1147065149</v>
      </c>
      <c r="F16" s="35" t="s">
        <v>3</v>
      </c>
      <c r="G16" s="1"/>
    </row>
    <row r="17" spans="1:7" x14ac:dyDescent="0.25">
      <c r="A17" s="1"/>
      <c r="B17" s="101" t="s">
        <v>11</v>
      </c>
      <c r="C17" s="101"/>
      <c r="D17" s="101"/>
      <c r="E17" s="55"/>
      <c r="F17" s="55"/>
      <c r="G17" s="1"/>
    </row>
    <row r="18" spans="1:7" x14ac:dyDescent="0.25">
      <c r="A18" s="1"/>
      <c r="B18" s="102" t="s">
        <v>11</v>
      </c>
      <c r="C18" s="102"/>
      <c r="D18" s="102"/>
      <c r="E18" s="9">
        <v>2149301.4797755405</v>
      </c>
      <c r="F18" s="56" t="s">
        <v>3</v>
      </c>
      <c r="G18" s="1"/>
    </row>
    <row r="19" spans="1:7" ht="15.4" customHeight="1" x14ac:dyDescent="0.25">
      <c r="A19" s="1"/>
      <c r="B19" s="55" t="s">
        <v>36</v>
      </c>
      <c r="C19" s="55"/>
      <c r="D19" s="55"/>
      <c r="E19" s="55"/>
      <c r="F19" s="55"/>
      <c r="G19" s="1"/>
    </row>
    <row r="20" spans="1:7" ht="15.75" customHeight="1" x14ac:dyDescent="0.25">
      <c r="A20" s="1"/>
      <c r="B20" s="103" t="s">
        <v>33</v>
      </c>
      <c r="C20" s="104"/>
      <c r="D20" s="105"/>
      <c r="E20" s="28">
        <v>0</v>
      </c>
      <c r="F20" s="27" t="s">
        <v>3</v>
      </c>
      <c r="G20" s="1"/>
    </row>
    <row r="21" spans="1:7" x14ac:dyDescent="0.25">
      <c r="A21" s="1"/>
      <c r="B21" s="103" t="s">
        <v>34</v>
      </c>
      <c r="C21" s="104"/>
      <c r="D21" s="105"/>
      <c r="E21" s="51">
        <v>0</v>
      </c>
      <c r="F21" s="27" t="s">
        <v>3</v>
      </c>
      <c r="G21" s="1"/>
    </row>
    <row r="22" spans="1:7" x14ac:dyDescent="0.25">
      <c r="A22" s="1"/>
      <c r="B22" s="106" t="s">
        <v>37</v>
      </c>
      <c r="C22" s="107"/>
      <c r="D22" s="108"/>
      <c r="E22" s="9">
        <f>SUM(E20:E21)</f>
        <v>0</v>
      </c>
      <c r="F22" s="9" t="s">
        <v>3</v>
      </c>
      <c r="G22" s="1"/>
    </row>
    <row r="23" spans="1:7" ht="15.75" customHeight="1" x14ac:dyDescent="0.25">
      <c r="A23" s="1"/>
      <c r="B23" s="55" t="s">
        <v>62</v>
      </c>
      <c r="C23" s="55"/>
      <c r="D23" s="55"/>
      <c r="E23" s="55"/>
      <c r="F23" s="55"/>
      <c r="G23" s="1"/>
    </row>
    <row r="24" spans="1:7" x14ac:dyDescent="0.25">
      <c r="A24" s="1"/>
      <c r="B24" s="68" t="s">
        <v>27</v>
      </c>
      <c r="C24" s="29"/>
      <c r="D24" s="29"/>
      <c r="E24" s="9">
        <v>713434.28290729562</v>
      </c>
      <c r="F24" s="56" t="s">
        <v>3</v>
      </c>
      <c r="G24" s="1"/>
    </row>
    <row r="25" spans="1:7" x14ac:dyDescent="0.25">
      <c r="A25" s="1"/>
      <c r="B25" s="68" t="s">
        <v>63</v>
      </c>
      <c r="C25" s="29"/>
      <c r="D25" s="29"/>
      <c r="E25" s="9">
        <v>0</v>
      </c>
      <c r="F25" s="56" t="s">
        <v>3</v>
      </c>
      <c r="G25" s="1"/>
    </row>
    <row r="26" spans="1:7" x14ac:dyDescent="0.25">
      <c r="A26" s="1"/>
      <c r="B26" s="55" t="s">
        <v>75</v>
      </c>
      <c r="C26" s="55"/>
      <c r="D26" s="55"/>
      <c r="E26" s="55"/>
      <c r="F26" s="55"/>
      <c r="G26" s="1"/>
    </row>
    <row r="27" spans="1:7" x14ac:dyDescent="0.25">
      <c r="A27" s="1"/>
      <c r="B27" s="109" t="s">
        <v>76</v>
      </c>
      <c r="C27" s="110"/>
      <c r="D27" s="111"/>
      <c r="E27" s="9">
        <f>'Fane 6. Skattesagen'!G11</f>
        <v>0</v>
      </c>
      <c r="F27" s="56" t="s">
        <v>3</v>
      </c>
      <c r="G27" s="1"/>
    </row>
    <row r="28" spans="1:7" ht="15" customHeight="1" x14ac:dyDescent="0.25">
      <c r="A28" s="1"/>
      <c r="B28" s="36" t="s">
        <v>147</v>
      </c>
      <c r="C28" s="36"/>
      <c r="D28" s="36"/>
      <c r="E28" s="37">
        <f>E16+E18+E22+E24+E25+E27</f>
        <v>6383429.8773893509</v>
      </c>
      <c r="F28" s="38" t="s">
        <v>3</v>
      </c>
      <c r="G28" s="1"/>
    </row>
    <row r="29" spans="1:7" ht="27" customHeight="1" x14ac:dyDescent="0.25">
      <c r="A29" s="1"/>
      <c r="B29" s="99" t="s">
        <v>90</v>
      </c>
      <c r="C29" s="99"/>
      <c r="D29" s="99"/>
      <c r="E29" s="99"/>
      <c r="F29" s="99"/>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f7Ta7fNpx2WpaQeGiegRIQa3fHWT6wh4WvBL2E7S46Ga4KJKkxBGTKdycN4WRHvjsRtIZ1HygaXh0sNP0/49mg==" saltValue="g3m5uXVD9kZOoLCW9DmDlg=="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16">
    <mergeCell ref="B29:F29"/>
    <mergeCell ref="B15:D15"/>
    <mergeCell ref="B16:D16"/>
    <mergeCell ref="B17:D17"/>
    <mergeCell ref="B18:D18"/>
    <mergeCell ref="B20:D20"/>
    <mergeCell ref="B21:D21"/>
    <mergeCell ref="B22:D22"/>
    <mergeCell ref="B27:D27"/>
    <mergeCell ref="B3:F4"/>
    <mergeCell ref="B9:D9"/>
    <mergeCell ref="B11:D11"/>
    <mergeCell ref="B13:D13"/>
    <mergeCell ref="B14:D14"/>
    <mergeCell ref="B12:D12"/>
    <mergeCell ref="B10:D10"/>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F50"/>
  <sheetViews>
    <sheetView showGridLines="0" view="pageLayout" topLeftCell="A37"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1" t="s">
        <v>43</v>
      </c>
      <c r="C3" s="91"/>
      <c r="D3" s="91"/>
      <c r="E3" s="1"/>
      <c r="F3" s="1"/>
    </row>
    <row r="4" spans="1:6" ht="15" customHeight="1" x14ac:dyDescent="0.25">
      <c r="A4" s="1"/>
      <c r="B4" s="91"/>
      <c r="C4" s="91"/>
      <c r="D4" s="91"/>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12" t="s">
        <v>91</v>
      </c>
      <c r="C8" s="113"/>
      <c r="D8" s="114"/>
      <c r="E8" s="1"/>
      <c r="F8" s="1"/>
    </row>
    <row r="9" spans="1:6" ht="15" customHeight="1" x14ac:dyDescent="0.25">
      <c r="A9" s="1"/>
      <c r="B9" s="17" t="s">
        <v>25</v>
      </c>
      <c r="C9" s="56" t="s">
        <v>109</v>
      </c>
      <c r="D9" s="56"/>
      <c r="E9" s="1"/>
      <c r="F9" s="1"/>
    </row>
    <row r="10" spans="1:6" x14ac:dyDescent="0.25">
      <c r="A10" s="1"/>
      <c r="B10" s="23" t="s">
        <v>127</v>
      </c>
      <c r="C10" s="8">
        <v>2133498</v>
      </c>
      <c r="D10" s="12" t="s">
        <v>3</v>
      </c>
      <c r="E10" s="1"/>
      <c r="F10" s="1"/>
    </row>
    <row r="11" spans="1:6" x14ac:dyDescent="0.25">
      <c r="A11" s="1"/>
      <c r="B11" s="23" t="s">
        <v>128</v>
      </c>
      <c r="C11" s="8">
        <v>9605</v>
      </c>
      <c r="D11" s="12" t="s">
        <v>3</v>
      </c>
      <c r="E11" s="1"/>
      <c r="F11" s="1"/>
    </row>
    <row r="12" spans="1:6" x14ac:dyDescent="0.25">
      <c r="A12" s="1"/>
      <c r="B12" s="23" t="s">
        <v>129</v>
      </c>
      <c r="C12" s="8">
        <v>6170</v>
      </c>
      <c r="D12" s="12" t="s">
        <v>3</v>
      </c>
      <c r="E12" s="1"/>
      <c r="F12" s="1"/>
    </row>
    <row r="13" spans="1:6" x14ac:dyDescent="0.25">
      <c r="A13" s="1"/>
      <c r="B13" s="74" t="s">
        <v>92</v>
      </c>
      <c r="C13" s="10">
        <f>SUM(C10:C12)</f>
        <v>2149273</v>
      </c>
      <c r="D13" s="11" t="s">
        <v>3</v>
      </c>
      <c r="E13" s="1"/>
      <c r="F13" s="1"/>
    </row>
    <row r="14" spans="1:6" x14ac:dyDescent="0.25">
      <c r="A14" s="1"/>
      <c r="B14" s="74" t="s">
        <v>93</v>
      </c>
      <c r="C14" s="10">
        <f>C13*(1+'Fane 11. Nøgletal'!C15)^2</f>
        <v>2305025.1402292801</v>
      </c>
      <c r="D14" s="11" t="s">
        <v>3</v>
      </c>
      <c r="E14" s="1"/>
      <c r="F14" s="1"/>
    </row>
    <row r="15" spans="1:6" x14ac:dyDescent="0.25">
      <c r="A15" s="1"/>
      <c r="B15" s="14"/>
      <c r="C15" s="13"/>
      <c r="D15" s="13"/>
      <c r="E15" s="1"/>
      <c r="F15" s="1"/>
    </row>
    <row r="16" spans="1:6" x14ac:dyDescent="0.25">
      <c r="A16" s="1"/>
      <c r="B16" s="14"/>
      <c r="C16" s="13"/>
      <c r="D16" s="13"/>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tt2ESotB5JBZ2XR77ISStd9yoad1FKh/pobi7SGXaex+Ia6rzhY7skJTn29pi02aPv7QPSjMVC3NEXmYMr8dxg==" saltValue="fyofc8cx1fkezo3JzfX/Iw=="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G45"/>
  <sheetViews>
    <sheetView showGridLines="0" view="pageLayout" topLeftCell="A22" zoomScaleNormal="100" workbookViewId="0">
      <selection activeCell="A36" sqref="A36:F36"/>
    </sheetView>
  </sheetViews>
  <sheetFormatPr defaultColWidth="9.140625" defaultRowHeight="15" x14ac:dyDescent="0.25"/>
  <cols>
    <col min="1" max="1" width="3.5703125" style="2" customWidth="1"/>
    <col min="2" max="3" width="9.140625" style="2"/>
    <col min="4" max="4" width="47.28515625" style="2" customWidth="1"/>
    <col min="5" max="5" width="10.7109375" style="2"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93" t="s">
        <v>152</v>
      </c>
      <c r="C3" s="93"/>
      <c r="D3" s="93"/>
      <c r="E3" s="93"/>
      <c r="F3" s="93"/>
      <c r="G3" s="1"/>
    </row>
    <row r="4" spans="1:7" ht="15" customHeight="1" x14ac:dyDescent="0.25">
      <c r="A4" s="1"/>
      <c r="B4" s="93"/>
      <c r="C4" s="93"/>
      <c r="D4" s="93"/>
      <c r="E4" s="93"/>
      <c r="F4" s="93"/>
      <c r="G4" s="1"/>
    </row>
    <row r="5" spans="1:7" ht="15" customHeight="1" x14ac:dyDescent="0.25">
      <c r="A5" s="1"/>
      <c r="B5" s="62"/>
      <c r="C5" s="62"/>
      <c r="D5" s="62"/>
      <c r="E5" s="62"/>
      <c r="F5" s="62"/>
      <c r="G5" s="1"/>
    </row>
    <row r="6" spans="1:7" ht="15" customHeight="1" x14ac:dyDescent="0.25">
      <c r="A6" s="1"/>
      <c r="B6" s="62"/>
      <c r="C6" s="62"/>
      <c r="D6" s="62"/>
      <c r="E6" s="62"/>
      <c r="F6" s="62"/>
      <c r="G6" s="1"/>
    </row>
    <row r="7" spans="1:7" x14ac:dyDescent="0.25">
      <c r="A7" s="1"/>
      <c r="B7" s="1"/>
      <c r="C7" s="1"/>
      <c r="D7" s="1"/>
      <c r="E7" s="1"/>
      <c r="F7" s="1"/>
      <c r="G7" s="1"/>
    </row>
    <row r="8" spans="1:7" x14ac:dyDescent="0.25">
      <c r="A8" s="1"/>
      <c r="B8" s="112" t="s">
        <v>72</v>
      </c>
      <c r="C8" s="113"/>
      <c r="D8" s="113"/>
      <c r="E8" s="113"/>
      <c r="F8" s="114"/>
      <c r="G8" s="1"/>
    </row>
    <row r="9" spans="1:7" x14ac:dyDescent="0.25">
      <c r="A9" s="1"/>
      <c r="B9" s="119" t="s">
        <v>94</v>
      </c>
      <c r="C9" s="120"/>
      <c r="D9" s="121"/>
      <c r="E9" s="8">
        <v>-807322.99991163611</v>
      </c>
      <c r="F9" s="12" t="s">
        <v>3</v>
      </c>
      <c r="G9" s="1"/>
    </row>
    <row r="10" spans="1:7" x14ac:dyDescent="0.25">
      <c r="A10" s="1"/>
      <c r="B10" s="119" t="s">
        <v>130</v>
      </c>
      <c r="C10" s="120"/>
      <c r="D10" s="121"/>
      <c r="E10" s="8">
        <v>0</v>
      </c>
      <c r="F10" s="12" t="s">
        <v>3</v>
      </c>
      <c r="G10" s="1"/>
    </row>
    <row r="11" spans="1:7" x14ac:dyDescent="0.25">
      <c r="A11" s="1"/>
      <c r="B11" s="74"/>
      <c r="C11" s="22"/>
      <c r="D11" s="22"/>
      <c r="E11" s="22"/>
      <c r="F11" s="75"/>
      <c r="G11" s="1"/>
    </row>
    <row r="12" spans="1:7" ht="68.25" customHeight="1" x14ac:dyDescent="0.25">
      <c r="A12" s="1"/>
      <c r="B12" s="125" t="s">
        <v>148</v>
      </c>
      <c r="C12" s="126"/>
      <c r="D12" s="126"/>
      <c r="E12" s="126"/>
      <c r="F12" s="127"/>
      <c r="G12" s="1"/>
    </row>
    <row r="13" spans="1:7" ht="27" customHeight="1" x14ac:dyDescent="0.25">
      <c r="A13" s="1"/>
      <c r="B13" s="1"/>
      <c r="C13" s="1"/>
      <c r="D13" s="1"/>
      <c r="E13" s="1"/>
      <c r="F13" s="1"/>
      <c r="G13" s="1"/>
    </row>
    <row r="14" spans="1:7" ht="28.5" customHeight="1" x14ac:dyDescent="0.25">
      <c r="A14" s="1"/>
      <c r="B14" s="112" t="s">
        <v>73</v>
      </c>
      <c r="C14" s="113"/>
      <c r="D14" s="113"/>
      <c r="E14" s="113"/>
      <c r="F14" s="114"/>
      <c r="G14" s="1"/>
    </row>
    <row r="15" spans="1:7" x14ac:dyDescent="0.25">
      <c r="A15" s="1"/>
      <c r="B15" s="119" t="s">
        <v>95</v>
      </c>
      <c r="C15" s="120"/>
      <c r="D15" s="121"/>
      <c r="E15" s="8">
        <v>0</v>
      </c>
      <c r="F15" s="12" t="s">
        <v>3</v>
      </c>
      <c r="G15" s="1"/>
    </row>
    <row r="16" spans="1:7" x14ac:dyDescent="0.25">
      <c r="A16" s="1"/>
      <c r="B16" s="119" t="s">
        <v>131</v>
      </c>
      <c r="C16" s="120"/>
      <c r="D16" s="121"/>
      <c r="E16" s="8">
        <v>0</v>
      </c>
      <c r="F16" s="12" t="s">
        <v>3</v>
      </c>
      <c r="G16" s="1"/>
    </row>
    <row r="17" spans="1:7" x14ac:dyDescent="0.25">
      <c r="A17" s="1"/>
      <c r="B17" s="74"/>
      <c r="C17" s="22"/>
      <c r="D17" s="22"/>
      <c r="E17" s="22"/>
      <c r="F17" s="75"/>
      <c r="G17" s="1"/>
    </row>
    <row r="18" spans="1:7" ht="31.5" customHeight="1" x14ac:dyDescent="0.25">
      <c r="A18" s="1"/>
      <c r="B18" s="125" t="s">
        <v>149</v>
      </c>
      <c r="C18" s="126"/>
      <c r="D18" s="126"/>
      <c r="E18" s="126"/>
      <c r="F18" s="127"/>
      <c r="G18" s="1"/>
    </row>
    <row r="19" spans="1:7" ht="28.5" customHeight="1" x14ac:dyDescent="0.25">
      <c r="A19" s="1"/>
      <c r="B19" s="1"/>
      <c r="C19" s="1"/>
      <c r="D19" s="1"/>
      <c r="E19" s="1"/>
      <c r="F19" s="1"/>
      <c r="G19" s="1"/>
    </row>
    <row r="20" spans="1:7" ht="28.5" customHeight="1" x14ac:dyDescent="0.25">
      <c r="A20" s="1"/>
      <c r="B20" s="65" t="s">
        <v>96</v>
      </c>
      <c r="C20" s="66"/>
      <c r="D20" s="66"/>
      <c r="E20" s="66"/>
      <c r="F20" s="67"/>
      <c r="G20" s="1"/>
    </row>
    <row r="21" spans="1:7" x14ac:dyDescent="0.25">
      <c r="A21" s="1"/>
      <c r="B21" s="69" t="s">
        <v>97</v>
      </c>
      <c r="C21" s="70"/>
      <c r="D21" s="71"/>
      <c r="E21" s="8">
        <v>6318418.5179192098</v>
      </c>
      <c r="F21" s="12" t="s">
        <v>3</v>
      </c>
      <c r="G21" s="1"/>
    </row>
    <row r="22" spans="1:7" x14ac:dyDescent="0.25">
      <c r="A22" s="1"/>
      <c r="B22" s="69" t="s">
        <v>132</v>
      </c>
      <c r="C22" s="70"/>
      <c r="D22" s="71"/>
      <c r="E22" s="8">
        <v>6010029</v>
      </c>
      <c r="F22" s="12" t="s">
        <v>3</v>
      </c>
      <c r="G22" s="1"/>
    </row>
    <row r="23" spans="1:7" x14ac:dyDescent="0.25">
      <c r="A23" s="1"/>
      <c r="B23" s="69" t="s">
        <v>26</v>
      </c>
      <c r="C23" s="70"/>
      <c r="D23" s="71"/>
      <c r="E23" s="8">
        <v>0</v>
      </c>
      <c r="F23" s="12" t="s">
        <v>3</v>
      </c>
      <c r="G23" s="1"/>
    </row>
    <row r="24" spans="1:7" x14ac:dyDescent="0.25">
      <c r="A24" s="1"/>
      <c r="B24" s="57" t="s">
        <v>150</v>
      </c>
      <c r="C24" s="58"/>
      <c r="D24" s="59"/>
      <c r="E24" s="53">
        <f>E21-(E22-E23)</f>
        <v>308389.51791920979</v>
      </c>
      <c r="F24" s="15" t="s">
        <v>3</v>
      </c>
      <c r="G24" s="1"/>
    </row>
    <row r="25" spans="1:7" x14ac:dyDescent="0.25">
      <c r="A25" s="1"/>
      <c r="B25" s="74"/>
      <c r="C25" s="22"/>
      <c r="D25" s="22"/>
      <c r="E25" s="22"/>
      <c r="F25" s="75"/>
      <c r="G25" s="1"/>
    </row>
    <row r="26" spans="1:7" ht="33.75" customHeight="1" x14ac:dyDescent="0.25">
      <c r="A26" s="1"/>
      <c r="B26" s="1"/>
      <c r="C26" s="1"/>
      <c r="D26" s="1"/>
      <c r="E26" s="1"/>
      <c r="F26" s="1"/>
      <c r="G26" s="1"/>
    </row>
    <row r="27" spans="1:7" ht="28.5" customHeight="1" x14ac:dyDescent="0.25">
      <c r="A27" s="1"/>
      <c r="B27" s="112" t="s">
        <v>133</v>
      </c>
      <c r="C27" s="113"/>
      <c r="D27" s="113"/>
      <c r="E27" s="113"/>
      <c r="F27" s="114"/>
      <c r="G27" s="1"/>
    </row>
    <row r="28" spans="1:7" x14ac:dyDescent="0.25">
      <c r="A28" s="1"/>
      <c r="B28" s="122" t="s">
        <v>62</v>
      </c>
      <c r="C28" s="123"/>
      <c r="D28" s="124"/>
      <c r="E28" s="8">
        <f>IF(AND(E9&gt;0,E24&gt;0),0,IF(AND(E9&lt;0,E24&lt;0),E15+E16+E24,IF(AND(E9&lt;0,E24&gt;0),E15+E16,IF(AND(E9&gt;0,E24&lt;0,E10=0),E24,IF(AND(E9&gt;0,E24&lt;0,ABS(E10)&gt;ABS(E24)),0,IF(AND(E9&gt;0,E24&lt;0,ABS(E10)&lt;ABS(E24)),(E10-ABS(E24)),"fejl"))))))</f>
        <v>0</v>
      </c>
      <c r="F28" s="12" t="s">
        <v>3</v>
      </c>
      <c r="G28" s="1"/>
    </row>
    <row r="29" spans="1:7" x14ac:dyDescent="0.25">
      <c r="A29" s="1"/>
      <c r="B29" s="122" t="s">
        <v>45</v>
      </c>
      <c r="C29" s="123"/>
      <c r="D29" s="124"/>
      <c r="E29" s="8">
        <v>2</v>
      </c>
      <c r="F29" s="12" t="s">
        <v>18</v>
      </c>
      <c r="G29" s="1"/>
    </row>
    <row r="30" spans="1:7" x14ac:dyDescent="0.25">
      <c r="A30" s="1"/>
      <c r="B30" s="115" t="s">
        <v>74</v>
      </c>
      <c r="C30" s="115"/>
      <c r="D30" s="115"/>
      <c r="E30" s="9">
        <f>E28/E29</f>
        <v>0</v>
      </c>
      <c r="F30" s="15" t="s">
        <v>3</v>
      </c>
      <c r="G30" s="1"/>
    </row>
    <row r="31" spans="1:7" x14ac:dyDescent="0.25">
      <c r="A31" s="1"/>
      <c r="B31" s="116"/>
      <c r="C31" s="117"/>
      <c r="D31" s="117"/>
      <c r="E31" s="117"/>
      <c r="F31" s="118"/>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B37" s="31"/>
      <c r="C37" s="31"/>
      <c r="D37" s="31"/>
      <c r="E37" s="31"/>
      <c r="F37" s="31"/>
    </row>
    <row r="38" spans="1:7" x14ac:dyDescent="0.25">
      <c r="A38" s="31"/>
      <c r="B38" s="31"/>
      <c r="C38" s="31"/>
      <c r="D38" s="31"/>
      <c r="E38" s="31"/>
      <c r="F38" s="31"/>
      <c r="G38" s="31"/>
    </row>
    <row r="39" spans="1:7" x14ac:dyDescent="0.25">
      <c r="A39" s="31"/>
      <c r="B39" s="31"/>
      <c r="C39" s="31"/>
      <c r="D39" s="31"/>
      <c r="E39" s="31"/>
      <c r="F39" s="31"/>
      <c r="G39" s="31"/>
    </row>
    <row r="40" spans="1:7" x14ac:dyDescent="0.25">
      <c r="A40" s="31"/>
      <c r="B40" s="31"/>
      <c r="C40" s="31"/>
      <c r="D40" s="31"/>
      <c r="E40" s="31"/>
      <c r="F40" s="31"/>
      <c r="G40" s="31"/>
    </row>
    <row r="41" spans="1:7" x14ac:dyDescent="0.25">
      <c r="A41" s="31"/>
      <c r="B41" s="31"/>
      <c r="C41" s="31"/>
      <c r="D41" s="31"/>
      <c r="E41" s="31"/>
      <c r="F41" s="31"/>
      <c r="G41" s="31"/>
    </row>
    <row r="42" spans="1:7" x14ac:dyDescent="0.25">
      <c r="A42" s="31"/>
      <c r="B42" s="31"/>
      <c r="C42" s="31"/>
      <c r="D42" s="31"/>
      <c r="E42" s="31"/>
      <c r="F42" s="31"/>
      <c r="G42" s="31"/>
    </row>
    <row r="43" spans="1:7" x14ac:dyDescent="0.25">
      <c r="A43" s="31"/>
      <c r="B43" s="31"/>
      <c r="C43" s="31"/>
      <c r="D43" s="31"/>
      <c r="E43" s="31"/>
      <c r="F43" s="31"/>
      <c r="G43" s="31"/>
    </row>
    <row r="44" spans="1:7" x14ac:dyDescent="0.25">
      <c r="A44" s="31"/>
      <c r="B44" s="31"/>
      <c r="C44" s="31"/>
      <c r="D44" s="31"/>
      <c r="E44" s="31"/>
      <c r="F44" s="31"/>
      <c r="G44" s="31"/>
    </row>
    <row r="45" spans="1:7" x14ac:dyDescent="0.25">
      <c r="A45" s="31"/>
      <c r="B45" s="31"/>
      <c r="C45" s="31"/>
      <c r="D45" s="31"/>
      <c r="E45" s="31"/>
      <c r="F45" s="31"/>
      <c r="G45" s="31"/>
    </row>
  </sheetData>
  <sheetProtection algorithmName="SHA-512" hashValue="1wqWCDDEQWVk7GwktlIKfjWPiPqm40TqaemcfnQMGBn04wm8gzirx6/uKD3a7bvFb+f9HN5mC5d4CmjQdxFECA==" saltValue="QXK1BzkxXMV/B82lMGts4Q==" spinCount="100000" sheet="1" objects="1" scenarios="1"/>
  <customSheetViews>
    <customSheetView guid="{61068CEC-D951-4EA8-B2F0-E3FAF0E2CE33}" showPageBreaks="1" showGridLines="0" view="pageLayout" topLeftCell="A28">
      <selection activeCell="E39" sqref="E39"/>
      <pageMargins left="0.79166666666666663" right="0.7" top="0.75" bottom="0.75" header="0.3" footer="0.3"/>
      <pageSetup paperSize="9" orientation="portrait" r:id="rId1"/>
    </customSheetView>
  </customSheetViews>
  <mergeCells count="14">
    <mergeCell ref="B30:D30"/>
    <mergeCell ref="B31:F31"/>
    <mergeCell ref="B3:F4"/>
    <mergeCell ref="B16:D16"/>
    <mergeCell ref="B9:D9"/>
    <mergeCell ref="B29:D29"/>
    <mergeCell ref="B8:F8"/>
    <mergeCell ref="B10:D10"/>
    <mergeCell ref="B12:F12"/>
    <mergeCell ref="B14:F14"/>
    <mergeCell ref="B15:D15"/>
    <mergeCell ref="B18:F18"/>
    <mergeCell ref="B27:F27"/>
    <mergeCell ref="B28:D28"/>
  </mergeCells>
  <pageMargins left="0.79166666666666663"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I45"/>
  <sheetViews>
    <sheetView view="pageLayout" topLeftCell="A19" zoomScaleNormal="100" workbookViewId="0"/>
  </sheetViews>
  <sheetFormatPr defaultColWidth="9.140625" defaultRowHeight="15" x14ac:dyDescent="0.25"/>
  <cols>
    <col min="1" max="1" width="4.7109375" style="50" customWidth="1"/>
    <col min="2" max="2" width="22.5703125" style="50" customWidth="1"/>
    <col min="3" max="3" width="8.28515625" style="50" customWidth="1"/>
    <col min="4" max="6" width="10.7109375" style="50" customWidth="1"/>
    <col min="7" max="7" width="11.140625" style="50" customWidth="1"/>
    <col min="8" max="8" width="3.28515625" style="50" customWidth="1"/>
    <col min="9" max="9" width="4.85546875" style="50" customWidth="1"/>
    <col min="10" max="16384" width="9.140625" style="50"/>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1" t="s">
        <v>126</v>
      </c>
      <c r="C3" s="91"/>
      <c r="D3" s="91"/>
      <c r="E3" s="91"/>
      <c r="F3" s="91"/>
      <c r="G3" s="91"/>
      <c r="H3" s="91"/>
      <c r="I3" s="1"/>
    </row>
    <row r="4" spans="1:9" ht="15" customHeight="1" x14ac:dyDescent="0.25">
      <c r="A4" s="1"/>
      <c r="B4" s="91"/>
      <c r="C4" s="91"/>
      <c r="D4" s="91"/>
      <c r="E4" s="91"/>
      <c r="F4" s="91"/>
      <c r="G4" s="91"/>
      <c r="H4" s="91"/>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12" t="s">
        <v>123</v>
      </c>
      <c r="C8" s="113"/>
      <c r="D8" s="113"/>
      <c r="E8" s="113"/>
      <c r="F8" s="113"/>
      <c r="G8" s="113"/>
      <c r="H8" s="114"/>
      <c r="I8" s="1"/>
    </row>
    <row r="9" spans="1:9" ht="15" customHeight="1" x14ac:dyDescent="0.25">
      <c r="A9" s="1"/>
      <c r="B9" s="109" t="s">
        <v>124</v>
      </c>
      <c r="C9" s="110"/>
      <c r="D9" s="110"/>
      <c r="E9" s="110"/>
      <c r="F9" s="110"/>
      <c r="G9" s="110"/>
      <c r="H9" s="111"/>
      <c r="I9" s="1"/>
    </row>
    <row r="10" spans="1:9" x14ac:dyDescent="0.25">
      <c r="A10" s="1"/>
      <c r="B10" s="96" t="s">
        <v>139</v>
      </c>
      <c r="C10" s="97"/>
      <c r="D10" s="97"/>
      <c r="E10" s="97"/>
      <c r="F10" s="98"/>
      <c r="G10" s="52">
        <v>0</v>
      </c>
      <c r="H10" s="8" t="s">
        <v>3</v>
      </c>
      <c r="I10" s="1"/>
    </row>
    <row r="11" spans="1:9" x14ac:dyDescent="0.25">
      <c r="A11" s="1"/>
      <c r="B11" s="96" t="s">
        <v>140</v>
      </c>
      <c r="C11" s="97"/>
      <c r="D11" s="97"/>
      <c r="E11" s="97"/>
      <c r="F11" s="98"/>
      <c r="G11" s="52">
        <v>0</v>
      </c>
      <c r="H11" s="8" t="s">
        <v>3</v>
      </c>
      <c r="I11" s="1"/>
    </row>
    <row r="12" spans="1:9" x14ac:dyDescent="0.25">
      <c r="A12" s="1"/>
      <c r="B12" s="96" t="s">
        <v>141</v>
      </c>
      <c r="C12" s="97"/>
      <c r="D12" s="97"/>
      <c r="E12" s="97"/>
      <c r="F12" s="98"/>
      <c r="G12" s="8">
        <v>0</v>
      </c>
      <c r="H12" s="8" t="s">
        <v>3</v>
      </c>
      <c r="I12" s="1"/>
    </row>
    <row r="13" spans="1:9" x14ac:dyDescent="0.25">
      <c r="A13" s="1"/>
      <c r="B13" s="96" t="s">
        <v>142</v>
      </c>
      <c r="C13" s="97"/>
      <c r="D13" s="97"/>
      <c r="E13" s="97"/>
      <c r="F13" s="98"/>
      <c r="G13" s="8">
        <v>0</v>
      </c>
      <c r="H13" s="8" t="s">
        <v>3</v>
      </c>
      <c r="I13" s="1"/>
    </row>
    <row r="14" spans="1:9" x14ac:dyDescent="0.25">
      <c r="A14" s="1"/>
      <c r="B14" s="96" t="s">
        <v>143</v>
      </c>
      <c r="C14" s="97"/>
      <c r="D14" s="97"/>
      <c r="E14" s="97"/>
      <c r="F14" s="98"/>
      <c r="G14" s="8">
        <v>0</v>
      </c>
      <c r="H14" s="8" t="s">
        <v>3</v>
      </c>
      <c r="I14" s="1"/>
    </row>
    <row r="15" spans="1:9" x14ac:dyDescent="0.25">
      <c r="A15" s="1"/>
      <c r="B15" s="96" t="s">
        <v>144</v>
      </c>
      <c r="C15" s="97"/>
      <c r="D15" s="97"/>
      <c r="E15" s="97"/>
      <c r="F15" s="98"/>
      <c r="G15" s="8">
        <v>0</v>
      </c>
      <c r="H15" s="8" t="s">
        <v>3</v>
      </c>
      <c r="I15" s="1"/>
    </row>
    <row r="16" spans="1:9" x14ac:dyDescent="0.25">
      <c r="A16" s="1"/>
      <c r="B16" s="96" t="s">
        <v>145</v>
      </c>
      <c r="C16" s="97"/>
      <c r="D16" s="97"/>
      <c r="E16" s="97"/>
      <c r="F16" s="98"/>
      <c r="G16" s="8">
        <v>0</v>
      </c>
      <c r="H16" s="8" t="s">
        <v>3</v>
      </c>
      <c r="I16" s="1"/>
    </row>
    <row r="17" spans="1:9" x14ac:dyDescent="0.25">
      <c r="A17" s="1"/>
      <c r="B17" s="96" t="s">
        <v>146</v>
      </c>
      <c r="C17" s="97"/>
      <c r="D17" s="97"/>
      <c r="E17" s="97"/>
      <c r="F17" s="98"/>
      <c r="G17" s="8">
        <v>0</v>
      </c>
      <c r="H17" s="8" t="s">
        <v>3</v>
      </c>
      <c r="I17" s="1"/>
    </row>
    <row r="18" spans="1:9" x14ac:dyDescent="0.25">
      <c r="A18" s="1"/>
      <c r="B18" s="112" t="s">
        <v>125</v>
      </c>
      <c r="C18" s="113"/>
      <c r="D18" s="113"/>
      <c r="E18" s="113"/>
      <c r="F18" s="114"/>
      <c r="G18" s="10">
        <f>SUM(G10:G17)</f>
        <v>0</v>
      </c>
      <c r="H18" s="11"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sheetData>
  <sheetProtection algorithmName="SHA-512" hashValue="RAjl0tUsYdXp7JxqXNzlauW8ksstcEmFdFTp/cLQcU5xK4JCrWZIQ4jS1CW0Uw5jlyQKq9e3UOJwk1M7+MUxTQ==" saltValue="2Isx6i7AJ/mxkpXmkR0wBg==" spinCount="100000" sheet="1" objects="1" scenarios="1"/>
  <mergeCells count="12">
    <mergeCell ref="B11:F11"/>
    <mergeCell ref="B3:H4"/>
    <mergeCell ref="B8:H8"/>
    <mergeCell ref="B9:H9"/>
    <mergeCell ref="B10:F10"/>
    <mergeCell ref="B17:F17"/>
    <mergeCell ref="B18:F18"/>
    <mergeCell ref="B12:F12"/>
    <mergeCell ref="B13:F13"/>
    <mergeCell ref="B14:F14"/>
    <mergeCell ref="B15:F15"/>
    <mergeCell ref="B16:F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1. Forside</vt:lpstr>
      <vt:lpstr>Fane 2.1. Økonomisk ramme 2023</vt:lpstr>
      <vt:lpstr>Fane 2.2. Økonomisk ramme 2024</vt:lpstr>
      <vt:lpstr>Fane 2.3. Økonomisk ramme 2025</vt:lpstr>
      <vt:lpstr>Fane 2.4. Økonomisk ramme 2026</vt:lpstr>
      <vt:lpstr>Fane 3. Omkostninger i ØR2022</vt:lpstr>
      <vt:lpstr>Fane 4. Ikke-påvirkelige omk.</vt:lpstr>
      <vt:lpstr>Fane 5. Kontrol af ØR2021</vt:lpstr>
      <vt:lpstr>Fane 6. Skattesagen</vt:lpstr>
      <vt:lpstr>Fane 7. Anlægsprojekter (§ 19)</vt:lpstr>
      <vt:lpstr>Fane 8.1. Varige tillæg</vt:lpstr>
      <vt:lpstr>Fane 8.2. Engangstillæg</vt:lpstr>
      <vt:lpstr>Fane 9. Tilknyttet virksomhed</vt:lpstr>
      <vt:lpstr>Fane 10. Bortfald</vt:lpstr>
      <vt:lpstr>Fane 11.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Birgitte Klitsgaard</cp:lastModifiedBy>
  <cp:lastPrinted>2016-06-14T12:57:30Z</cp:lastPrinted>
  <dcterms:created xsi:type="dcterms:W3CDTF">2016-06-02T08:51:18Z</dcterms:created>
  <dcterms:modified xsi:type="dcterms:W3CDTF">2022-08-16T14:39:05Z</dcterms:modified>
</cp:coreProperties>
</file>