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Skive Vand AS (V167)\ØR2027\"/>
    </mc:Choice>
  </mc:AlternateContent>
  <xr:revisionPtr revIDLastSave="0" documentId="13_ncr:1_{BEA0557B-8A9C-4841-AC76-8F4D2088CACE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9" i="3" s="1"/>
  <c r="C16" i="6"/>
  <c r="C16" i="12" l="1"/>
  <c r="C21" i="3" s="1"/>
  <c r="C14" i="3"/>
  <c r="C13" i="3"/>
  <c r="C12" i="11"/>
  <c r="C20" i="3" s="1"/>
  <c r="C20" i="7"/>
  <c r="C11" i="4" s="1"/>
  <c r="C12" i="4" s="1"/>
  <c r="C15" i="4" s="1"/>
  <c r="C19" i="4" s="1"/>
  <c r="C24" i="4" s="1"/>
  <c r="E19" i="9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<sst xmlns="http://schemas.openxmlformats.org/spreadsheetml/2006/main" count="334" uniqueCount="155">
  <si>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</si>
  <si>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</si>
  <si>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</si>
  <si>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</si>
  <si>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</si>
  <si>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</si>
  <si>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</si>
  <si>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</si>
  <si>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</si>
  <si>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</si>
  <si>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</si>
  <si>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</si>
  <si>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</si>
  <si>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</si>
  <si>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</si>
  <si>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</si>
  <si>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</si>
  <si>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</si>
  <si>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</si>
  <si>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</si>
  <si>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</si>
  <si>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</si>
  <si>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</si>
  <si>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</si>
  <si>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</si>
  <si>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</si>
  <si>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</si>
  <si>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</si>
  <si>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</si>
  <si>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</si>
  <si>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</si>
  <si>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</si>
  <si>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</si>
  <si>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</si>
  <si>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</si>
  <si>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</si>
  <si>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</si>
  <si>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</si>
  <si>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</si>
  <si>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</si>
  <si>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</si>
  <si>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</si>
  <si>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</si>
  <si>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</si>
  <si>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</si>
  <si>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</si>
  <si>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</si>
  <si>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</si>
  <si>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</si>
  <si>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</si>
  <si>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</si>
  <si>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</si>
  <si>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</si>
  <si>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</si>
  <si>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</si>
  <si>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</si>
  <si>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</si>
  <si>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</si>
  <si>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</si>
  <si>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</si>
  <si>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</si>
  <si>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</si>
  <si>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</si>
  <si>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</si>
  <si>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</si>
  <si>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</si>
  <si>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</si>
  <si>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</si>
  <si>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</si>
  <si>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</si>
  <si>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</si>
  <si>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</si>
  <si>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</si>
  <si>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</si>
  <si>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</si>
  <si>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</si>
  <si>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</si>
  <si>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</si>
  <si>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</si>
  <si>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</si>
  <si>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</si>
  <si>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</si>
  <si>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</si>
  <si>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</si>
  <si>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</si>
  <si>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</si>
  <si>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</si>
  <si>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</si>
  <si>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</si>
  <si>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</si>
  <si>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</si>
  <si>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</si>
  <si>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</si>
  <si>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</si>
  <si>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</si>
  <si>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</si>
  <si>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</si>
  <si>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</si>
  <si>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</si>
  <si>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</si>
  <si>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</si>
  <si>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</si>
  <si>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</si>
  <si>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</si>
  <si>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</si>
  <si>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</si>
  <si>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</si>
  <si>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</si>
  <si>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</si>
  <si>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</si>
  <si>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</si>
  <si>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</si>
  <si>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</si>
  <si>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</si>
  <si>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</si>
  <si>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</si>
  <si>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</si>
  <si>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</si>
  <si>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</si>
  <si>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</si>
  <si>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</si>
  <si>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</si>
  <si>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</si>
  <si>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</si>
  <si>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</si>
  <si>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</si>
  <si>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</si>
  <si>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</si>
  <si>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</si>
  <si>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</si>
  <si>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</si>
  <si>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</si>
  <si>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</si>
  <si>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</si>
  <si>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</si>
  <si>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</si>
  <si>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</si>
  <si>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</si>
  <si>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</si>
  <si>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</si>
  <si>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</si>
  <si>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</si>
  <si>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</si>
  <si>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</si>
  <si>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</si>
  <si>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</si>
  <si>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</si>
  <si>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</si>
  <si>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</si>
  <si>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Frivillige aftaler om dyrkningspraksis 517.745 kr. /20 = 25.887 kr.</t>
  </si>
  <si>
    <t>190206 Fjernaflæste vandmålere</t>
  </si>
  <si>
    <t>985504 - NIS2 drikkevand</t>
  </si>
  <si>
    <t>Ingen engangstillæg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</si>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</sst>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65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8ZL+mZqsceimu7FvQz56v1Yapv3VqbUCCw8N2ekOH4XsGtgVYuc7skrDcoIenpjM5AYBxeYO34Rw0OVTHbY4fQ==" saltValue="QzD4oXXGjb5EcrPFZ4rB6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29755877.566341285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2504526.2290620003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148</v>
      </c>
      <c r="C12" s="25">
        <v>42766.345877233573</v>
      </c>
      <c r="D12" s="23" t="s">
        <v>31</v>
      </c>
      <c r="E12" s="9"/>
    </row>
    <row r="13" spans="1:5" ht="15" customHeight="1" x14ac:dyDescent="0.25">
      <c r="A13" s="9"/>
      <c r="B13" s="24" t="s">
        <v>24</v>
      </c>
      <c r="C13" s="26">
        <f>-('6. Bortfald'!C12+'6. Bortfald'!E12)</f>
        <v>0</v>
      </c>
      <c r="D13" s="23" t="s">
        <v>31</v>
      </c>
      <c r="E13" s="9"/>
    </row>
    <row r="14" spans="1:5" ht="15" customHeight="1" x14ac:dyDescent="0.25">
      <c r="A14" s="9"/>
      <c r="B14" s="24" t="s">
        <v>34</v>
      </c>
      <c r="C14" s="26">
        <f>'7. Tilknyttet virksomhed'!C12+'7. Tilknyttet virksomhed'!E12</f>
        <v>0</v>
      </c>
      <c r="D14" s="23" t="s">
        <v>31</v>
      </c>
      <c r="E14" s="9"/>
    </row>
    <row r="15" spans="1:5" ht="15" customHeight="1" x14ac:dyDescent="0.25">
      <c r="A15" s="9"/>
      <c r="B15" s="24" t="s">
        <v>35</v>
      </c>
      <c r="C15" s="27">
        <f>-(SUM(C9:C14)*'8. Nøgletal'!C24)</f>
        <v>-474258.61647966999</v>
      </c>
      <c r="D15" s="23" t="s">
        <v>31</v>
      </c>
      <c r="E15" s="9"/>
    </row>
    <row r="16" spans="1:5" ht="15" customHeight="1" x14ac:dyDescent="0.25">
      <c r="A16" s="9"/>
      <c r="B16" s="24" t="s">
        <v>36</v>
      </c>
      <c r="C16" s="27">
        <f>'4. Generelle eff. krav'!C20</f>
        <v>-251759.46635516483</v>
      </c>
      <c r="D16" s="23" t="s">
        <v>31</v>
      </c>
      <c r="E16" s="9"/>
    </row>
    <row r="17" spans="1:5" ht="15" customHeight="1" x14ac:dyDescent="0.25">
      <c r="A17" s="9"/>
      <c r="B17" s="24" t="s">
        <v>37</v>
      </c>
      <c r="C17" s="26">
        <f>SUM(C9:C16)*'8. Nøgletal'!C10</f>
        <v>407345.26155394939</v>
      </c>
      <c r="D17" s="23" t="s">
        <v>31</v>
      </c>
      <c r="E17" s="9"/>
    </row>
    <row r="18" spans="1:5" ht="15" customHeight="1" x14ac:dyDescent="0.25">
      <c r="A18" s="9"/>
      <c r="B18" s="28" t="s">
        <v>38</v>
      </c>
      <c r="C18" s="29">
        <f>SUM(C9:C17)</f>
        <v>31984497.319999639</v>
      </c>
      <c r="D18" s="30" t="s">
        <v>31</v>
      </c>
      <c r="E18" s="9"/>
    </row>
    <row r="19" spans="1:5" ht="15" customHeight="1" x14ac:dyDescent="0.25">
      <c r="A19" s="9"/>
      <c r="B19" s="31" t="s">
        <v>39</v>
      </c>
      <c r="C19" s="27">
        <f>'5.1. § 10-tillæg'!C25</f>
        <v>97920</v>
      </c>
      <c r="D19" s="32" t="s">
        <v>31</v>
      </c>
      <c r="E19" s="9"/>
    </row>
    <row r="20" spans="1:5" ht="15" customHeight="1" x14ac:dyDescent="0.25">
      <c r="A20" s="9"/>
      <c r="B20" s="33" t="s">
        <v>40</v>
      </c>
      <c r="C20" s="27">
        <f>'5.4. Periodevise driftsomk.'!C12</f>
        <v>0</v>
      </c>
      <c r="D20" s="32" t="s">
        <v>31</v>
      </c>
      <c r="E20" s="9"/>
    </row>
    <row r="21" spans="1:5" ht="15" hidden="1" customHeight="1" x14ac:dyDescent="0.25">
      <c r="A21" s="9"/>
      <c r="B21" s="21" t="s">
        <v>22</v>
      </c>
      <c r="C21" s="27">
        <f>'5.5. Korr. af ØR2025'!C16</f>
        <v>0</v>
      </c>
      <c r="D21" s="32" t="s">
        <v>31</v>
      </c>
      <c r="E21" s="9"/>
    </row>
    <row r="22" spans="1:5" ht="15" customHeight="1" x14ac:dyDescent="0.25">
      <c r="A22" s="9"/>
      <c r="B22" s="31" t="s">
        <v>42</v>
      </c>
      <c r="C22" s="27">
        <v>-173986</v>
      </c>
      <c r="D22" s="32" t="s">
        <v>31</v>
      </c>
      <c r="E22" s="9"/>
    </row>
    <row r="23" spans="1:5" ht="15" customHeight="1" x14ac:dyDescent="0.25">
      <c r="A23" s="9"/>
      <c r="B23" s="18" t="s">
        <v>4</v>
      </c>
      <c r="C23" s="34">
        <f>SUM(C18:C22)</f>
        <v>31908431.319999639</v>
      </c>
      <c r="D23" s="20" t="s">
        <v>31</v>
      </c>
      <c r="E23" s="9"/>
    </row>
    <row r="24" spans="1:5" ht="15" customHeight="1" x14ac:dyDescent="0.25">
      <c r="A24" s="9"/>
      <c r="B24" s="9"/>
      <c r="C24" s="9"/>
      <c r="D24" s="9"/>
      <c r="E24" s="9"/>
    </row>
    <row r="25" spans="1:5" ht="15" customHeight="1" x14ac:dyDescent="0.25">
      <c r="A25" s="9"/>
      <c r="B25" s="9"/>
      <c r="C25" s="9"/>
      <c r="D25" s="9"/>
      <c r="E25" s="9"/>
    </row>
  </sheetData>
  <sheetProtection algorithmName="SHA-512" hashValue="9VyR7jaLfyJlYzr1IcxkGtpoSc8U+yK29X6bVDmBv0ATn0gNk/YDxyHfliYkqxh6U7GD0eMrKG6z7YlSAof1MQ==" saltValue="B7k3W5bFtr/Cnwc28dJaX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73.85546875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45545235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7460.9011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2393861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47946556.901100002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43434091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4512465.9011000022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4316617</v>
      </c>
      <c r="D18" s="39" t="s">
        <v>31</v>
      </c>
      <c r="E18" s="9"/>
    </row>
    <row r="19" spans="1:5" ht="15" customHeight="1" x14ac:dyDescent="0.25">
      <c r="A19" s="9"/>
      <c r="B19" s="18" t="s">
        <v>142</v>
      </c>
      <c r="C19" s="34">
        <f>C15+C18</f>
        <v>8829082.9011000022</v>
      </c>
      <c r="D19" s="20" t="s">
        <v>31</v>
      </c>
      <c r="E19" s="9"/>
    </row>
    <row r="20" spans="1:5" ht="30" customHeight="1" x14ac:dyDescent="0.25">
      <c r="A20" s="9"/>
      <c r="B20" s="115" t="s">
        <v>153</v>
      </c>
      <c r="C20" s="116"/>
      <c r="D20" s="117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143</v>
      </c>
      <c r="C22" s="19"/>
      <c r="D22" s="20"/>
      <c r="E22" s="9"/>
    </row>
    <row r="23" spans="1:5" ht="15" customHeight="1" x14ac:dyDescent="0.25">
      <c r="A23" s="9"/>
      <c r="B23" s="42" t="s">
        <v>144</v>
      </c>
      <c r="C23" s="43">
        <f>100*4316617/(45847895+6997)</f>
        <v>9.4136455495304627</v>
      </c>
      <c r="D23" s="39" t="s">
        <v>145</v>
      </c>
      <c r="E23" s="9"/>
    </row>
    <row r="24" spans="1:5" ht="15" customHeight="1" x14ac:dyDescent="0.25">
      <c r="A24" s="9"/>
      <c r="B24" s="42" t="s">
        <v>146</v>
      </c>
      <c r="C24" s="43">
        <f>C19/C12*100</f>
        <v>18.414425292960804</v>
      </c>
      <c r="D24" s="39" t="s">
        <v>145</v>
      </c>
      <c r="E24" s="9"/>
    </row>
    <row r="25" spans="1:5" ht="56.25" customHeight="1" x14ac:dyDescent="0.25">
      <c r="A25" s="9"/>
      <c r="B25" s="111" t="s">
        <v>147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55FsyWN4LGYQdM/N2+dVg22gohpPk7XbY7Jt9wNXWkR7a+9D2hXxZuZh6F6k6zfSHRMWtmaVIbsINHkSSkgGNQ==" saltValue="GydPfyEyOdUuG46ZMuX/b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8" t="s">
        <v>87</v>
      </c>
      <c r="C3" s="118"/>
      <c r="D3" s="118"/>
      <c r="E3" s="44"/>
    </row>
    <row r="4" spans="1:5" ht="15" customHeight="1" x14ac:dyDescent="0.25">
      <c r="A4" s="44"/>
      <c r="B4" s="118"/>
      <c r="C4" s="118"/>
      <c r="D4" s="118"/>
      <c r="E4" s="44"/>
    </row>
    <row r="5" spans="1:5" ht="15" customHeight="1" x14ac:dyDescent="0.25">
      <c r="A5" s="44"/>
      <c r="B5" s="118"/>
      <c r="C5" s="118"/>
      <c r="D5" s="118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28120017.795187548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7460.9011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-221750.8839070875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1850149.7539608243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29755877.566341285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72033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-173986</v>
      </c>
      <c r="D22" s="59" t="s">
        <v>31</v>
      </c>
      <c r="E22" s="44"/>
    </row>
    <row r="23" spans="1:5" ht="15" customHeight="1" x14ac:dyDescent="0.25">
      <c r="A23" s="44"/>
      <c r="B23" s="45" t="s">
        <v>154</v>
      </c>
      <c r="C23" s="64">
        <v>29653924.566341285</v>
      </c>
      <c r="D23" s="47" t="s">
        <v>31</v>
      </c>
      <c r="E23" s="44"/>
    </row>
    <row r="24" spans="1:5" ht="30" customHeight="1" x14ac:dyDescent="0.25">
      <c r="A24" s="44"/>
      <c r="B24" s="119" t="s">
        <v>136</v>
      </c>
      <c r="C24" s="119"/>
      <c r="D24" s="119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2aPsaOn6KBZl8IKKeQ7uYPlpFG/z4lftpiXaxxQNN8Noc5ffVeBRpCOICttiF99wIgUUE7JpcQDsLKKZ0L2ulA==" saltValue="A0EYjkk8gTzjLunbK6HZp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20" t="s">
        <v>88</v>
      </c>
      <c r="C8" s="121"/>
      <c r="D8" s="122"/>
      <c r="E8" s="9"/>
    </row>
    <row r="9" spans="1:5" ht="15" customHeight="1" x14ac:dyDescent="0.25">
      <c r="A9" s="9"/>
      <c r="B9" s="42" t="s">
        <v>89</v>
      </c>
      <c r="C9" s="2">
        <v>11822648.375506368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-236452.96751012735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1001777.909762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12587973.317758242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-251759.46635516483</v>
      </c>
      <c r="D13" s="70" t="s">
        <v>31</v>
      </c>
      <c r="E13" s="71"/>
    </row>
    <row r="14" spans="1:5" ht="15" customHeight="1" x14ac:dyDescent="0.25">
      <c r="A14" s="9"/>
      <c r="B14" s="120" t="s">
        <v>94</v>
      </c>
      <c r="C14" s="121"/>
      <c r="D14" s="122"/>
      <c r="E14" s="9"/>
    </row>
    <row r="15" spans="1:5" ht="15" customHeight="1" x14ac:dyDescent="0.25">
      <c r="A15" s="9"/>
      <c r="B15" s="37" t="s">
        <v>46</v>
      </c>
      <c r="C15" s="3">
        <v>21088052.612648524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virksomhed'!E12+'1. Økonomisk ramme 2027'!C12</f>
        <v>1545514.6651772338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22633567.277825758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-251759.46635516483</v>
      </c>
      <c r="D20" s="20" t="s">
        <v>31</v>
      </c>
      <c r="E20" s="9"/>
    </row>
    <row r="21" spans="1:5" ht="39.950000000000003" customHeight="1" x14ac:dyDescent="0.25">
      <c r="A21" s="9"/>
      <c r="B21" s="123" t="s">
        <v>125</v>
      </c>
      <c r="C21" s="124"/>
      <c r="D21" s="125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OP6+sTsG3bzPr+WfcOxr9tA16N0p0Nf9Z4RtWAU+IbQtpm1P289fjxePjJQufYPzY76lt8XtnQYgHPfmF/wY2g==" saltValue="+pDJKjuSMSTupcCf88Siw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6" t="s">
        <v>99</v>
      </c>
      <c r="C8" s="127"/>
      <c r="D8" s="128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0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140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 t="s">
        <v>149</v>
      </c>
      <c r="C13" s="75">
        <v>25887</v>
      </c>
      <c r="D13" s="39" t="s">
        <v>31</v>
      </c>
      <c r="E13" s="9"/>
    </row>
    <row r="14" spans="1:5" ht="15" customHeight="1" x14ac:dyDescent="0.25">
      <c r="A14" s="9"/>
      <c r="B14" s="74"/>
      <c r="C14" s="75"/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25887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20" t="s">
        <v>39</v>
      </c>
      <c r="C22" s="121"/>
      <c r="D22" s="122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97920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97920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RU/02i3p0nXyFAz46C+tZsVhEvJMsLR58fOsHATKxnPAsq6Dj81pRKwL8ZIU62UfVPnMrH1lUPMe9K8KjjuWLg==" saltValue="8xdsqmfB4TX9CSufWU7+q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17399890.746380482</v>
      </c>
      <c r="D9" s="26">
        <v>15559713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83457.757637379997</v>
      </c>
      <c r="D10" s="26">
        <v>64825</v>
      </c>
      <c r="E10" s="26">
        <f t="shared" ref="E10:E19" si="0">MAX(D10-C10,0)</f>
        <v>0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31362.889112960002</v>
      </c>
      <c r="D11" s="26">
        <v>24877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140</v>
      </c>
      <c r="C12" s="26">
        <v>969.85732356999995</v>
      </c>
      <c r="D12" s="26">
        <v>912</v>
      </c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15" t="s">
        <v>104</v>
      </c>
      <c r="C21" s="116"/>
      <c r="D21" s="116"/>
      <c r="E21" s="116"/>
      <c r="F21" s="117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UBbldTOkPfGZOptx+t6puwcoxNldCDtTH78MfYf6aGycWr+DdmcoAyS8Snze3/wos34sn0MNDZNtZ1k5qntERw==" saltValue="xMvhy4iOVT6G0KhYcKRMs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708374</v>
      </c>
      <c r="D10" s="39" t="s">
        <v>31</v>
      </c>
      <c r="E10" s="26">
        <v>1266301</v>
      </c>
      <c r="F10" s="39" t="s">
        <v>31</v>
      </c>
      <c r="G10" s="9"/>
    </row>
    <row r="11" spans="1:7" ht="15" customHeight="1" x14ac:dyDescent="0.25">
      <c r="A11" s="9"/>
      <c r="B11" s="91" t="s">
        <v>151</v>
      </c>
      <c r="C11" s="26">
        <v>250289</v>
      </c>
      <c r="D11" s="39" t="s">
        <v>31</v>
      </c>
      <c r="E11" s="26">
        <v>143010</v>
      </c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958663</v>
      </c>
      <c r="D18" s="77" t="s">
        <v>31</v>
      </c>
      <c r="E18" s="76">
        <f>SUM(E10:E17)</f>
        <v>1409311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-19173.260000000002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62288.169761999998</v>
      </c>
      <c r="D21" s="39" t="s">
        <v>31</v>
      </c>
      <c r="E21" s="26">
        <f>SUM(E18:E20)*'8. Nøgletal'!C9</f>
        <v>93437.319300000003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1001777.909762</v>
      </c>
      <c r="D22" s="77" t="s">
        <v>31</v>
      </c>
      <c r="E22" s="76">
        <f>SUM(E18:E21)</f>
        <v>1502748.3193000001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8lMds1HKyRlvKy3MUAratttBi7qi9j9L2DCfOOD8T42GPQz/3xwo/XSXtKCoZ32WGFRpzD5rME2fyuI8MhRSJw==" saltValue="w6Q8H7wG6RGuaRm0R6Nvj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18</v>
      </c>
      <c r="C8" s="121"/>
      <c r="D8" s="121"/>
      <c r="E8" s="121"/>
      <c r="F8" s="122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152</v>
      </c>
      <c r="C10" s="26"/>
      <c r="D10" s="39" t="s">
        <v>31</v>
      </c>
      <c r="E10" s="26"/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0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wg5EOxE13TYpRFUeRknnMmB1FrKg/R/aWhYjXTOujk0JcstugJHrrCl0VhEhyDBL4q7mCNmBv5ZXHD5Zdjo3Sw==" saltValue="sJ9tdCrb+He/cXTOLNuKg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20" t="s">
        <v>108</v>
      </c>
      <c r="C8" s="121"/>
      <c r="D8" s="122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bsMN4j1f1stgeTD+wxqtOw5Md5ox5Ojfe10XqQGsDgwzOkKFc7pBhTByncv/Cg41D/CF50/ZbEpXVuPNr/mMHg==" saltValue="+GvK2iMbH8eUNFK16ndtu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20" t="s">
        <v>57</v>
      </c>
      <c r="C8" s="121"/>
      <c r="D8" s="122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20" t="s">
        <v>59</v>
      </c>
      <c r="C12" s="121"/>
      <c r="D12" s="122"/>
      <c r="E12" s="9"/>
    </row>
    <row r="13" spans="1:5" ht="26.25" customHeight="1" x14ac:dyDescent="0.25">
      <c r="A13" s="9"/>
      <c r="B13" s="81" t="s">
        <v>141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+un9hwSNV98nNCA066A0q45CYgWPbbtYkH0BCCkU0wa49MytADQmREiXv8M0cd6s+lAwsgySY4dQ6HF2080vYQ==" saltValue="pCb80OgDDSI7kRLm6x78/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RmsI8RJtu4bavUMmEh0i9pvDlfc/seA4lWW4843mlzpssLailp2+64nKSm7gtXhjNnhtgoX41ezYkwKFHQu0hQ==" saltValue="YtyB0drAGFWvazIpcCEo5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116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itlvUBKKZ6mgOGNeZq7A9jjSVGDfKRn7dR7OL6VzeXtLOWQgkwMsGgEEED75pZTMo6InoXya9j6PhkUwopyHZQ==" saltValue="UxZlrNZBFzzTs3b58vQP0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20" t="s">
        <v>26</v>
      </c>
      <c r="C8" s="121"/>
      <c r="D8" s="121"/>
      <c r="E8" s="121"/>
      <c r="F8" s="122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oVVUUm3Cd0aZmy8t4kBDxvqD3A4g5tYDo7vdutAQaFJU4HoVxqnAlzikZc6ziXQ1kFAphCtcfFlSFzpxNK/o3g==" saltValue="F4wLfgPVNfEC/Ez36QFy+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20" t="s">
        <v>35</v>
      </c>
      <c r="C22" s="122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1.4681488361837605E-2</v>
      </c>
      <c r="D24" s="16"/>
    </row>
    <row r="25" spans="1:4" ht="15" customHeight="1" x14ac:dyDescent="0.25">
      <c r="A25" s="9"/>
      <c r="B25" s="120"/>
      <c r="C25" s="122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VRrjdFKKSx73Av8c/WMWTsarCfi2XP3HiefEif6aKGHk41qaFtBh9BtLMTU+FZR8a9yhsMAp2SDbt3lfYfXZvA==" saltValue="RmpJ/rpV/Te/WvbOWd+Ou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2026-09-23T08:29:55Z</dcterms:modified>
</cp:coreProperties>
</file>