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istrup Vandværk (V18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6" i="19" l="1"/>
  <c r="E14" i="27" l="1"/>
  <c r="E25" i="32" l="1"/>
  <c r="E10" i="11" l="1"/>
  <c r="E8" i="32" l="1"/>
  <c r="E38" i="32" s="1"/>
  <c r="E41" i="32" s="1"/>
  <c r="E21" i="15" l="1"/>
  <c r="E24" i="2"/>
  <c r="E17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3" i="32"/>
  <c r="E39" i="32" s="1"/>
  <c r="E42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7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<sst xmlns="http://schemas.openxmlformats.org/spreadsheetml/2006/main" count="416" uniqueCount="161">
  <si>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</si>
  <si>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</si>
  <si>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</si>
  <si>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</si>
  <si>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</si>
  <si>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</si>
  <si>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</si>
  <si>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</si>
  <si>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</si>
  <si>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</si>
  <si>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</si>
  <si>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</si>
  <si>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</si>
  <si>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</si>
  <si>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</si>
  <si>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</si>
  <si>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</si>
  <si>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</si>
  <si>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</si>
  <si>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</si>
  <si>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</si>
  <si>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</si>
  <si>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</si>
  <si>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</si>
  <si>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</si>
  <si>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</si>
  <si>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</si>
  <si>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</si>
  <si>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</si>
  <si>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</si>
  <si>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</si>
  <si>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</si>
  <si>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</si>
  <si>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</si>
  <si>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</si>
  <si>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</si>
  <si>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</si>
  <si>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</si>
  <si>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</si>
  <si>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</si>
  <si>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</si>
  <si>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</si>
  <si>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</si>
  <si>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</si>
  <si>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</si>
  <si>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</si>
  <si>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</si>
  <si>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</si>
  <si>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</si>
  <si>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</si>
  <si>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</si>
  <si>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</si>
  <si>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</si>
  <si>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</si>
  <si>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</si>
  <si>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</si>
  <si>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</si>
  <si>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</si>
  <si>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</si>
  <si>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</si>
  <si>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</si>
  <si>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</si>
  <si>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</si>
  <si>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</si>
  <si>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</si>
  <si>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</si>
  <si>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</si>
  <si>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</si>
  <si>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</si>
  <si>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</si>
  <si>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</si>
  <si>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</si>
  <si>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</si>
  <si>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</si>
  <si>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</si>
  <si>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</si>
  <si>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</si>
  <si>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</si>
  <si>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</si>
  <si>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</si>
  <si>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</si>
  <si>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</si>
  <si>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</si>
  <si>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</si>
  <si>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</si>
  <si>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</si>
  <si>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</si>
  <si>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</si>
  <si>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</si>
  <si>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</si>
  <si>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</si>
  <si>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</si>
  <si>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</si>
  <si>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</si>
  <si>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</si>
  <si>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</si>
  <si>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</si>
  <si>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</si>
  <si>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</si>
  <si>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</si>
  <si>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</si>
  <si>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</si>
  <si>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</si>
  <si>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</si>
  <si>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</si>
  <si>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</si>
  <si>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</si>
  <si>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</si>
  <si>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</si>
  <si>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</si>
  <si>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</si>
  <si>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</si>
  <si>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</si>
  <si>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</si>
  <si>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</si>
  <si>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</si>
  <si>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</si>
  <si>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</si>
  <si>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</si>
  <si>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</si>
  <si>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</si>
  <si>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</si>
  <si>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</si>
  <si>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</si>
  <si>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</si>
  <si>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</si>
  <si>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</si>
  <si>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</si>
  <si>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</si>
  <si>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</si>
  <si>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</si>
  <si>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</si>
  <si>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</si>
  <si>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</si>
  <si>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</si>
  <si>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</si>
  <si>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</si>
  <si>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</si>
  <si>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</si>
  <si>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</si>
  <si>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</si>
  <si>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</si>
  <si>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</si>
  <si>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</si>
  <si>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</si>
  <si>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</si>
  <si>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</si>
  <si>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</si>
  <si>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</si>
  <si>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</si>
  <si>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</si>
  <si>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</si>
  <si>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</si>
  <si>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</si>
  <si>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</si>
  <si>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Akkumuleret restskat</t>
  </si>
  <si>
    <t>Afgift til Forsyningssekretariatet</t>
  </si>
  <si>
    <t>Køb af ydelser og produkter fra andre vandselskaber reguleret af vandsektorloven</t>
  </si>
  <si>
    <t>Ejendomsskat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</si>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</sst>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1185727.9030192273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-707.24653812575139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14457.252009069442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-20391.124444332912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1179086.7840458383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omk.'!C17</f>
        <v>1727337.0922491599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ØR2019'!E41</f>
        <v>-267952.14226126834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ØR2019'!E42</f>
        <v>-723128.83546810388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1915342.898565626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1179086.7840458383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14384.858765359228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-20289.017927790359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1173182.6248834073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omk.'!C17*(1+'Fane 10. Nøgletal'!C13)</f>
        <v>1748410.6047745997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ØR2019'!E41</f>
        <v>-267952.14226126834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ØR2019'!E42</f>
        <v>-723128.83546810388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1930512.2519286342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1173182.6248834073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14312.828023577569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-20187.422699418745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1167308.030207566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omk.'!C17*(1+'Fane 10. Nøgletal'!C13)^2</f>
        <v>1769741.2141528497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2937049.2443604157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1167308.030207566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14241.157968532307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-20086.336198993671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1161462.8519771046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omk.'!C17*(1+'Fane 10. Nøgletal'!C13)^3</f>
        <v>1791332.0569655146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2952794.9089426193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1191106.8223181337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15127.056643440297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-20505.975942346762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1185727.9030192273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1856198.5046253002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-85784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2956142.4076445275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7P1vuC9BbMInJYA/CRAjYXIbMXr5ZX3bobNWsqPPHcGteU4JLYvE2LMvmpzjhK6rcfDVHiviz+AIWB9+3gfYfQ==" saltValue="JVkvS0Cxkfz42r0MGhiNXA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45">
      <c r="A10" s="1"/>
      <c r="B10" s="26" t="s">
        <v>154</v>
      </c>
      <c r="C10" s="8">
        <v>1405499</v>
      </c>
      <c r="D10" s="12" t="s">
        <v>3</v>
      </c>
      <c r="E10" s="1"/>
      <c r="F10" s="1"/>
    </row>
    <row r="11" spans="1:6" ht="15" customHeight="1" x14ac:dyDescent="0.45">
      <c r="A11" s="1"/>
      <c r="B11" s="26" t="s">
        <v>155</v>
      </c>
      <c r="C11" s="8">
        <v>58228</v>
      </c>
      <c r="D11" s="12" t="s">
        <v>3</v>
      </c>
      <c r="E11" s="1"/>
      <c r="F11" s="1"/>
    </row>
    <row r="12" spans="1:6" ht="15" customHeight="1" x14ac:dyDescent="0.45">
      <c r="A12" s="1"/>
      <c r="B12" s="26" t="s">
        <v>156</v>
      </c>
      <c r="C12" s="8">
        <v>24000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117032</v>
      </c>
      <c r="D13" s="12" t="s">
        <v>3</v>
      </c>
      <c r="E13" s="1"/>
      <c r="F13" s="1"/>
    </row>
    <row r="14" spans="1:6" x14ac:dyDescent="0.45">
      <c r="A14" s="1"/>
      <c r="B14" s="26" t="s">
        <v>158</v>
      </c>
      <c r="C14" s="8">
        <v>6962</v>
      </c>
      <c r="D14" s="12" t="s">
        <v>3</v>
      </c>
      <c r="E14" s="1"/>
      <c r="F14" s="1"/>
    </row>
    <row r="15" spans="1:6" x14ac:dyDescent="0.45">
      <c r="A15" s="1"/>
      <c r="B15" s="26" t="s">
        <v>159</v>
      </c>
      <c r="C15" s="8">
        <v>74228</v>
      </c>
      <c r="D15" s="12" t="s">
        <v>3</v>
      </c>
      <c r="E15" s="1"/>
      <c r="F15" s="1"/>
    </row>
    <row r="16" spans="1:6" x14ac:dyDescent="0.45">
      <c r="A16" s="1"/>
      <c r="B16" s="43" t="s">
        <v>101</v>
      </c>
      <c r="C16" s="10">
        <f>SUM(C10:C15)</f>
        <v>1685949</v>
      </c>
      <c r="D16" s="11" t="s">
        <v>3</v>
      </c>
      <c r="E16" s="1"/>
      <c r="F16" s="1"/>
    </row>
    <row r="17" spans="1:6" x14ac:dyDescent="0.45">
      <c r="A17" s="1"/>
      <c r="B17" s="43" t="s">
        <v>102</v>
      </c>
      <c r="C17" s="10">
        <f>C16*(1+'Fane 10. Nøgletal'!C13)^2</f>
        <v>1727337.0922491599</v>
      </c>
      <c r="D17" s="11" t="s">
        <v>3</v>
      </c>
      <c r="E17" s="1"/>
      <c r="F17" s="1"/>
    </row>
    <row r="18" spans="1:6" x14ac:dyDescent="0.45">
      <c r="A18" s="1"/>
      <c r="B18" s="14"/>
      <c r="C18" s="13"/>
      <c r="D18" s="13"/>
      <c r="E18" s="1"/>
      <c r="F18" s="1"/>
    </row>
    <row r="19" spans="1:6" x14ac:dyDescent="0.45">
      <c r="A19" s="1"/>
      <c r="B19" s="14"/>
      <c r="C19" s="13"/>
      <c r="D19" s="13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64" t="s">
        <v>116</v>
      </c>
      <c r="C2" s="64"/>
      <c r="D2" s="64"/>
      <c r="E2" s="64"/>
      <c r="F2" s="64"/>
      <c r="G2" s="1"/>
    </row>
    <row r="3" spans="1:7" ht="15" customHeight="1" x14ac:dyDescent="0.45">
      <c r="A3" s="1"/>
      <c r="B3" s="64"/>
      <c r="C3" s="64"/>
      <c r="D3" s="64"/>
      <c r="E3" s="64"/>
      <c r="F3" s="64"/>
      <c r="G3" s="1"/>
    </row>
    <row r="4" spans="1:7" ht="15" customHeight="1" x14ac:dyDescent="0.45">
      <c r="A4" s="1"/>
      <c r="B4" s="38"/>
      <c r="C4" s="38"/>
      <c r="D4" s="38"/>
      <c r="E4" s="38"/>
      <c r="F4" s="38"/>
      <c r="G4" s="1"/>
    </row>
    <row r="5" spans="1:7" ht="15" customHeight="1" x14ac:dyDescent="0.45">
      <c r="A5" s="1"/>
      <c r="B5" s="83" t="s">
        <v>36</v>
      </c>
      <c r="C5" s="83"/>
      <c r="D5" s="83"/>
      <c r="E5" s="83"/>
      <c r="F5" s="83"/>
      <c r="G5" s="1"/>
    </row>
    <row r="6" spans="1:7" ht="15" customHeight="1" x14ac:dyDescent="0.45">
      <c r="A6" s="1"/>
      <c r="B6" s="89" t="s">
        <v>34</v>
      </c>
      <c r="C6" s="89"/>
      <c r="D6" s="89"/>
      <c r="E6" s="8">
        <v>-313000.66666666669</v>
      </c>
      <c r="F6" s="12" t="s">
        <v>3</v>
      </c>
      <c r="G6" s="1"/>
    </row>
    <row r="7" spans="1:7" ht="15" customHeight="1" x14ac:dyDescent="0.45">
      <c r="A7" s="1"/>
      <c r="B7" s="89" t="s">
        <v>35</v>
      </c>
      <c r="C7" s="89"/>
      <c r="D7" s="89"/>
      <c r="E7" s="8">
        <v>-222903.61785586999</v>
      </c>
      <c r="F7" s="12" t="s">
        <v>3</v>
      </c>
      <c r="G7" s="1"/>
    </row>
    <row r="8" spans="1:7" ht="15" customHeight="1" x14ac:dyDescent="0.45">
      <c r="A8" s="1"/>
      <c r="B8" s="77" t="s">
        <v>76</v>
      </c>
      <c r="C8" s="78"/>
      <c r="D8" s="79"/>
      <c r="E8" s="9">
        <f>SUM(E6:E7)</f>
        <v>-535904.28452253668</v>
      </c>
      <c r="F8" s="15" t="s">
        <v>3</v>
      </c>
      <c r="G8" s="1"/>
    </row>
    <row r="9" spans="1:7" ht="15" customHeight="1" x14ac:dyDescent="0.45">
      <c r="A9" s="1"/>
      <c r="B9" s="80"/>
      <c r="C9" s="81"/>
      <c r="D9" s="81"/>
      <c r="E9" s="81"/>
      <c r="F9" s="82"/>
      <c r="G9" s="1"/>
    </row>
    <row r="10" spans="1:7" ht="27" customHeight="1" x14ac:dyDescent="0.45">
      <c r="A10" s="1"/>
      <c r="B10" s="70" t="s">
        <v>71</v>
      </c>
      <c r="C10" s="70"/>
      <c r="D10" s="70"/>
      <c r="E10" s="70"/>
      <c r="F10" s="70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3" t="s">
        <v>62</v>
      </c>
      <c r="C13" s="83"/>
      <c r="D13" s="83"/>
      <c r="E13" s="83"/>
      <c r="F13" s="83"/>
      <c r="G13" s="1"/>
    </row>
    <row r="14" spans="1:7" x14ac:dyDescent="0.45">
      <c r="A14" s="1"/>
      <c r="B14" s="89" t="s">
        <v>63</v>
      </c>
      <c r="C14" s="89"/>
      <c r="D14" s="89"/>
      <c r="E14" s="8">
        <v>1428636.0760292551</v>
      </c>
      <c r="F14" s="12" t="s">
        <v>3</v>
      </c>
      <c r="G14" s="1"/>
    </row>
    <row r="15" spans="1:7" x14ac:dyDescent="0.45">
      <c r="A15" s="1"/>
      <c r="B15" s="89" t="s">
        <v>64</v>
      </c>
      <c r="C15" s="89"/>
      <c r="D15" s="89"/>
      <c r="E15" s="8">
        <v>2739763</v>
      </c>
      <c r="F15" s="12" t="s">
        <v>3</v>
      </c>
      <c r="G15" s="1"/>
    </row>
    <row r="16" spans="1:7" x14ac:dyDescent="0.45">
      <c r="A16" s="1"/>
      <c r="B16" s="89" t="s">
        <v>33</v>
      </c>
      <c r="C16" s="89"/>
      <c r="D16" s="89"/>
      <c r="E16" s="8">
        <v>0</v>
      </c>
      <c r="F16" s="12" t="s">
        <v>3</v>
      </c>
      <c r="G16" s="1"/>
    </row>
    <row r="17" spans="1:7" x14ac:dyDescent="0.45">
      <c r="A17" s="1"/>
      <c r="B17" s="84" t="s">
        <v>136</v>
      </c>
      <c r="C17" s="84"/>
      <c r="D17" s="84"/>
      <c r="E17" s="9">
        <f>E14-(E15-E16)</f>
        <v>-1311126.9239707449</v>
      </c>
      <c r="F17" s="15" t="s">
        <v>3</v>
      </c>
      <c r="G17" s="1"/>
    </row>
    <row r="18" spans="1:7" x14ac:dyDescent="0.45">
      <c r="A18" s="1"/>
      <c r="B18" s="86"/>
      <c r="C18" s="87"/>
      <c r="D18" s="87"/>
      <c r="E18" s="87"/>
      <c r="F18" s="88"/>
      <c r="G18" s="1"/>
    </row>
    <row r="19" spans="1:7" ht="28.5" customHeight="1" x14ac:dyDescent="0.45">
      <c r="A19" s="1"/>
      <c r="B19" s="70" t="s">
        <v>70</v>
      </c>
      <c r="C19" s="70"/>
      <c r="D19" s="70"/>
      <c r="E19" s="70"/>
      <c r="F19" s="70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ht="15" customHeight="1" x14ac:dyDescent="0.45">
      <c r="A21" s="1"/>
      <c r="B21" s="83" t="s">
        <v>44</v>
      </c>
      <c r="C21" s="83"/>
      <c r="D21" s="83"/>
      <c r="E21" s="83"/>
      <c r="F21" s="83"/>
      <c r="G21" s="1"/>
    </row>
    <row r="22" spans="1:7" ht="15" customHeight="1" x14ac:dyDescent="0.45">
      <c r="A22" s="1"/>
      <c r="B22" s="89" t="s">
        <v>45</v>
      </c>
      <c r="C22" s="89"/>
      <c r="D22" s="89"/>
      <c r="E22" s="8">
        <v>2418405.2604674115</v>
      </c>
      <c r="F22" s="12" t="s">
        <v>3</v>
      </c>
      <c r="G22" s="1"/>
    </row>
    <row r="23" spans="1:7" ht="15" customHeight="1" x14ac:dyDescent="0.45">
      <c r="A23" s="1"/>
      <c r="B23" s="89" t="s">
        <v>46</v>
      </c>
      <c r="C23" s="89"/>
      <c r="D23" s="89"/>
      <c r="E23" s="8">
        <v>2671316</v>
      </c>
      <c r="F23" s="12" t="s">
        <v>3</v>
      </c>
      <c r="G23" s="1"/>
    </row>
    <row r="24" spans="1:7" ht="15" customHeight="1" x14ac:dyDescent="0.45">
      <c r="A24" s="1"/>
      <c r="B24" s="89" t="s">
        <v>33</v>
      </c>
      <c r="C24" s="89"/>
      <c r="D24" s="89"/>
      <c r="E24" s="8">
        <v>0</v>
      </c>
      <c r="F24" s="12" t="s">
        <v>3</v>
      </c>
      <c r="G24" s="1"/>
    </row>
    <row r="25" spans="1:7" x14ac:dyDescent="0.45">
      <c r="A25" s="1"/>
      <c r="B25" s="84" t="s">
        <v>137</v>
      </c>
      <c r="C25" s="84"/>
      <c r="D25" s="84"/>
      <c r="E25" s="9">
        <f>E22-(E23-E24)</f>
        <v>-252910.73953258852</v>
      </c>
      <c r="F25" s="15" t="s">
        <v>3</v>
      </c>
      <c r="G25" s="1"/>
    </row>
    <row r="26" spans="1:7" x14ac:dyDescent="0.45">
      <c r="A26" s="1"/>
      <c r="B26" s="80"/>
      <c r="C26" s="81"/>
      <c r="D26" s="81"/>
      <c r="E26" s="81"/>
      <c r="F26" s="82"/>
      <c r="G26" s="1"/>
    </row>
    <row r="27" spans="1:7" ht="28.5" customHeight="1" x14ac:dyDescent="0.45">
      <c r="A27" s="1"/>
      <c r="B27" s="70" t="s">
        <v>126</v>
      </c>
      <c r="C27" s="70"/>
      <c r="D27" s="70"/>
      <c r="E27" s="70"/>
      <c r="F27" s="70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3" t="s">
        <v>127</v>
      </c>
      <c r="C29" s="83"/>
      <c r="D29" s="83"/>
      <c r="E29" s="83"/>
      <c r="F29" s="83"/>
      <c r="G29" s="1"/>
    </row>
    <row r="30" spans="1:7" x14ac:dyDescent="0.45">
      <c r="A30" s="1"/>
      <c r="B30" s="89" t="s">
        <v>128</v>
      </c>
      <c r="C30" s="89"/>
      <c r="D30" s="89"/>
      <c r="E30" s="8">
        <v>2894362.9925671257</v>
      </c>
      <c r="F30" s="12" t="s">
        <v>3</v>
      </c>
      <c r="G30" s="1"/>
    </row>
    <row r="31" spans="1:7" x14ac:dyDescent="0.45">
      <c r="A31" s="1"/>
      <c r="B31" s="89" t="s">
        <v>129</v>
      </c>
      <c r="C31" s="89"/>
      <c r="D31" s="89"/>
      <c r="E31" s="8">
        <v>2776583</v>
      </c>
      <c r="F31" s="12" t="s">
        <v>3</v>
      </c>
      <c r="G31" s="1"/>
    </row>
    <row r="32" spans="1:7" x14ac:dyDescent="0.45">
      <c r="A32" s="1"/>
      <c r="B32" s="89" t="s">
        <v>33</v>
      </c>
      <c r="C32" s="89"/>
      <c r="D32" s="89"/>
      <c r="E32" s="8">
        <v>0</v>
      </c>
      <c r="F32" s="12" t="s">
        <v>3</v>
      </c>
      <c r="G32" s="1"/>
    </row>
    <row r="33" spans="1:7" x14ac:dyDescent="0.45">
      <c r="A33" s="1"/>
      <c r="B33" s="84" t="s">
        <v>138</v>
      </c>
      <c r="C33" s="84"/>
      <c r="D33" s="84"/>
      <c r="E33" s="9">
        <f>E30-(E31-E32)</f>
        <v>117779.99256712571</v>
      </c>
      <c r="F33" s="15" t="s">
        <v>3</v>
      </c>
      <c r="G33" s="1"/>
    </row>
    <row r="34" spans="1:7" x14ac:dyDescent="0.45">
      <c r="A34" s="1"/>
      <c r="B34" s="80"/>
      <c r="C34" s="81"/>
      <c r="D34" s="81"/>
      <c r="E34" s="81"/>
      <c r="F34" s="8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83" t="s">
        <v>130</v>
      </c>
      <c r="C37" s="83"/>
      <c r="D37" s="83"/>
      <c r="E37" s="83"/>
      <c r="F37" s="83"/>
      <c r="G37" s="1"/>
    </row>
    <row r="38" spans="1:7" x14ac:dyDescent="0.45">
      <c r="A38" s="1"/>
      <c r="B38" s="85" t="s">
        <v>36</v>
      </c>
      <c r="C38" s="85"/>
      <c r="D38" s="85"/>
      <c r="E38" s="8">
        <f>E8</f>
        <v>-535904.28452253668</v>
      </c>
      <c r="F38" s="12" t="s">
        <v>3</v>
      </c>
      <c r="G38" s="1"/>
    </row>
    <row r="39" spans="1:7" x14ac:dyDescent="0.45">
      <c r="A39" s="1"/>
      <c r="B39" s="85" t="s">
        <v>135</v>
      </c>
      <c r="C39" s="85"/>
      <c r="D39" s="85"/>
      <c r="E39" s="8">
        <f>IF(E17+E25+E33&lt;0,E17+E25+E33,0)</f>
        <v>-1446257.6709362078</v>
      </c>
      <c r="F39" s="12" t="s">
        <v>3</v>
      </c>
      <c r="G39" s="1"/>
    </row>
    <row r="40" spans="1:7" x14ac:dyDescent="0.45">
      <c r="A40" s="1"/>
      <c r="B40" s="85" t="s">
        <v>73</v>
      </c>
      <c r="C40" s="85"/>
      <c r="D40" s="85"/>
      <c r="E40" s="8">
        <v>2</v>
      </c>
      <c r="F40" s="12" t="s">
        <v>19</v>
      </c>
      <c r="G40" s="1"/>
    </row>
    <row r="41" spans="1:7" x14ac:dyDescent="0.45">
      <c r="A41" s="1"/>
      <c r="B41" s="84" t="s">
        <v>133</v>
      </c>
      <c r="C41" s="84"/>
      <c r="D41" s="84"/>
      <c r="E41" s="9">
        <f>SUM(E38)/E40</f>
        <v>-267952.14226126834</v>
      </c>
      <c r="F41" s="15" t="s">
        <v>3</v>
      </c>
      <c r="G41" s="1"/>
    </row>
    <row r="42" spans="1:7" x14ac:dyDescent="0.45">
      <c r="A42" s="1"/>
      <c r="B42" s="84" t="s">
        <v>134</v>
      </c>
      <c r="C42" s="84"/>
      <c r="D42" s="84"/>
      <c r="E42" s="9">
        <f>E39/E40</f>
        <v>-723128.83546810388</v>
      </c>
      <c r="F42" s="15" t="s">
        <v>3</v>
      </c>
      <c r="G42" s="1"/>
    </row>
    <row r="43" spans="1:7" x14ac:dyDescent="0.45">
      <c r="A43" s="1"/>
      <c r="B43" s="83"/>
      <c r="C43" s="83"/>
      <c r="D43" s="83"/>
      <c r="E43" s="83"/>
      <c r="F43" s="83"/>
      <c r="G43" s="1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</sheetData>
  <sheetProtection algorithmName="SHA-512" hashValue="73A4G70igStIlpQ90QEZmO76UjbkqPhrqLkSKEiHnCs8bfiyGVZBmZB6unrrkttq5rFJluibnZU7axn1bMOgZg==" saltValue="L4xnqs4sOfqUxzsHGEK6gw==" spinCount="100000" sheet="1" objects="1" scenarios="1"/>
  <mergeCells count="34">
    <mergeCell ref="B2:F3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43:F43"/>
    <mergeCell ref="B42:D42"/>
    <mergeCell ref="B37:F37"/>
    <mergeCell ref="B39:D39"/>
    <mergeCell ref="B40:D40"/>
    <mergeCell ref="B41:D41"/>
    <mergeCell ref="B38:D38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160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2020-10-19T07:22:54Z</dcterms:modified>
</cp:coreProperties>
</file>