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jørring Vandselskab AS (V08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4" i="19" l="1"/>
  <c r="E41" i="32" l="1"/>
  <c r="E33" i="32" l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31" i="2" s="1"/>
  <c r="C9" i="15" l="1"/>
  <c r="C12" i="15" l="1"/>
  <c r="C13" i="15" s="1"/>
  <c r="C16" i="15" s="1"/>
  <c r="C27" i="15" s="1"/>
  <c r="C8" i="22" l="1"/>
  <c r="C11" i="22" l="1"/>
  <c r="C12" i="22" l="1"/>
  <c r="C15" i="22" s="1"/>
  <c r="C24" i="22" s="1"/>
  <c r="C8" i="23" l="1"/>
  <c r="C11" i="23" l="1"/>
  <c r="C12" i="23" l="1"/>
  <c r="C15" i="23" s="1"/>
  <c r="C24" i="23" s="1"/>
</calcChain>
</file>

<file path=xl/sharedStrings.xml><?xml version="1.0" encoding="utf-8"?>
<sst xmlns="http://schemas.openxmlformats.org/spreadsheetml/2006/main" count="601" uniqueCount="248">
  <si>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</si>
  <si>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</si>
  <si>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</si>
  <si>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</si>
  <si>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</si>
  <si>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</si>
  <si>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</si>
  <si>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</si>
  <si>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</si>
  <si>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</si>
  <si>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</si>
  <si>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</si>
  <si>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</si>
  <si>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</si>
  <si>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</si>
  <si>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</si>
  <si>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</si>
  <si>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</si>
  <si>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</si>
  <si>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</si>
  <si>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</si>
  <si>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</si>
  <si>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</si>
  <si>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</si>
  <si>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</si>
  <si>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</si>
  <si>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</si>
  <si>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</si>
  <si>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</si>
  <si>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</si>
  <si>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</si>
  <si>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</si>
  <si>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</si>
  <si>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</si>
  <si>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</si>
  <si>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</si>
  <si>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</si>
  <si>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</si>
  <si>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</si>
  <si>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</si>
  <si>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</si>
  <si>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</si>
  <si>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</si>
  <si>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</si>
  <si>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</si>
  <si>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</si>
  <si>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</si>
  <si>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</si>
  <si>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</si>
  <si>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</si>
  <si>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</si>
  <si>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</si>
  <si>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</si>
  <si>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</si>
  <si>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</si>
  <si>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</si>
  <si>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</si>
  <si>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</si>
  <si>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</si>
  <si>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</si>
  <si>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</si>
  <si>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</si>
  <si>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</si>
  <si>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</si>
  <si>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</si>
  <si>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</si>
  <si>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</si>
  <si>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</si>
  <si>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</si>
  <si>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</si>
  <si>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</si>
  <si>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</si>
  <si>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</si>
  <si>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</si>
  <si>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</si>
  <si>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</si>
  <si>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</si>
  <si>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</si>
  <si>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</si>
  <si>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</si>
  <si>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</si>
  <si>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</si>
  <si>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</si>
  <si>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</si>
  <si>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</si>
  <si>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</si>
  <si>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</si>
  <si>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</si>
  <si>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</si>
  <si>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</si>
  <si>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</si>
  <si>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</si>
  <si>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</si>
  <si>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</si>
  <si>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</si>
  <si>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</si>
  <si>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</si>
  <si>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</si>
  <si>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</si>
  <si>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</si>
  <si>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</si>
  <si>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</si>
  <si>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</si>
  <si>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</si>
  <si>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</si>
  <si>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</si>
  <si>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</si>
  <si>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</si>
  <si>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</si>
  <si>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</si>
  <si>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</si>
  <si>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</si>
  <si>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</si>
  <si>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</si>
  <si>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</si>
  <si>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</si>
  <si>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</si>
  <si>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</si>
  <si>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</si>
  <si>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</si>
  <si>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</si>
  <si>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</si>
  <si>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</si>
  <si>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</si>
  <si>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</si>
  <si>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</si>
  <si>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</si>
  <si>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</si>
  <si>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</si>
  <si>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</si>
  <si>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</si>
  <si>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</si>
  <si>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</si>
  <si>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</si>
  <si>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</si>
  <si>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</si>
  <si>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</si>
  <si>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</si>
  <si>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</si>
  <si>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</si>
  <si>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</si>
  <si>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</si>
  <si>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</si>
  <si>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</si>
  <si>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</si>
  <si>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</si>
  <si>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</si>
  <si>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</si>
  <si>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</si>
  <si>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</si>
  <si>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</si>
  <si>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</si>
  <si>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</si>
  <si>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</si>
  <si>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</si>
  <si>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</si>
  <si>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</si>
  <si>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</si>
  <si>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</si>
  <si>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</si>
  <si>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</si>
  <si>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</si>
  <si>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</si>
  <si>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</si>
  <si>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</si>
  <si>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</si>
  <si>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</si>
  <si>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</si>
  <si>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</si>
  <si>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</si>
  <si>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</si>
  <si>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</si>
  <si>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</si>
  <si>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</si>
  <si>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</si>
  <si>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</si>
  <si>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</si>
  <si>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</si>
  <si>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</si>
  <si>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</si>
  <si>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</si>
  <si>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</si>
  <si>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</si>
  <si>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</si>
  <si>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</si>
  <si>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</si>
  <si>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</si>
  <si>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</si>
  <si>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</si>
  <si>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</si>
  <si>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</si>
  <si>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</si>
  <si>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</si>
  <si>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</si>
  <si>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</si>
  <si>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</si>
  <si>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</si>
  <si>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</si>
  <si>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</si>
  <si>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</si>
  <si>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</si>
  <si>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</si>
  <si>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</si>
  <si>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</si>
  <si>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</si>
  <si>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</si>
  <si>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</si>
  <si>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</si>
  <si>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</si>
  <si>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</si>
  <si>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</si>
  <si>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</si>
  <si>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</si>
  <si>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</si>
  <si>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</si>
  <si>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</si>
  <si>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</si>
  <si>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</si>
  <si>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</si>
  <si>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</si>
  <si>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</si>
  <si>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</si>
  <si>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</si>
  <si>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</si>
  <si>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</si>
  <si>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</si>
  <si>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</si>
  <si>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</si>
  <si>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</si>
  <si>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</si>
  <si>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</si>
  <si>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</si>
  <si>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</si>
  <si>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</si>
  <si>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</si>
  <si>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</si>
  <si>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</si>
  <si>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Erstatninger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</si>
  <si>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</si>
  <si>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</si>
  <si>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</si>
  <si>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</si>
  <si>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Indtægter fra tilbagebetalt skat eller sambeskatningsbidrag som følge af skattesagen</t>
  </si>
  <si>
    <t>Nedsættelse af økonomisk ramme som følge af skattesagen</t>
  </si>
  <si>
    <t>Ingen anlægsprojekter</t>
  </si>
  <si>
    <t>Økonomisk ramme for 2024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</si>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</sst>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4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4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4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4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4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4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4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4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4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4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4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4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20813431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83457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121397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8500</v>
      </c>
      <c r="D13" s="14" t="s">
        <v>3</v>
      </c>
      <c r="E13" s="1"/>
      <c r="F13" s="1"/>
    </row>
    <row r="14" spans="1:6" x14ac:dyDescent="0.45">
      <c r="A14" s="1"/>
      <c r="B14" s="40" t="s">
        <v>169</v>
      </c>
      <c r="C14" s="12">
        <f>SUM(C10:C13)</f>
        <v>21026785</v>
      </c>
      <c r="D14" s="13" t="s">
        <v>3</v>
      </c>
      <c r="E14" s="1"/>
      <c r="F14" s="1"/>
    </row>
    <row r="15" spans="1:6" x14ac:dyDescent="0.45">
      <c r="A15" s="1"/>
      <c r="B15" s="40" t="s">
        <v>170</v>
      </c>
      <c r="C15" s="12">
        <f>C14*(1+'Fane 12. Nøgletal'!C13)^2</f>
        <v>21542968.1806794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4290292.87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-5361935.7373132259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-1071642.8673132258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62855296.227229886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57783985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19996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5091307.2272298858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59730346.924885623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59133347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130000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726999.92488562316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59233766.994297847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59011965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221801.99429784715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246</v>
      </c>
      <c r="C37" s="111"/>
      <c r="D37" s="112"/>
      <c r="E37" s="9">
        <v>1</v>
      </c>
      <c r="F37" s="14"/>
      <c r="G37" s="1"/>
    </row>
    <row r="38" spans="1:7" x14ac:dyDescent="0.45">
      <c r="A38" s="1"/>
      <c r="B38" s="110" t="s">
        <v>247</v>
      </c>
      <c r="C38" s="111"/>
      <c r="D38" s="112"/>
      <c r="E38" s="9">
        <v>1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2" t="s">
        <v>244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6" t="s">
        <v>198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54" t="s">
        <v>240</v>
      </c>
      <c r="C11" s="22">
        <v>179021</v>
      </c>
      <c r="D11" s="14" t="s">
        <v>3</v>
      </c>
      <c r="E11" s="9">
        <v>5618</v>
      </c>
      <c r="F11" s="14" t="s">
        <v>3</v>
      </c>
      <c r="G11" s="1"/>
    </row>
    <row r="12" spans="1:7" x14ac:dyDescent="0.45">
      <c r="A12" s="1"/>
      <c r="B12" s="40" t="s">
        <v>48</v>
      </c>
      <c r="C12" s="12">
        <f>SUM(C10:C11)</f>
        <v>179021</v>
      </c>
      <c r="D12" s="13" t="s">
        <v>3</v>
      </c>
      <c r="E12" s="12">
        <f>SUM(E10:E11)</f>
        <v>5618</v>
      </c>
      <c r="F12" s="13" t="s">
        <v>3</v>
      </c>
      <c r="G12" s="1"/>
    </row>
    <row r="13" spans="1:7" x14ac:dyDescent="0.45">
      <c r="A13" s="1"/>
      <c r="B13" s="40" t="s">
        <v>173</v>
      </c>
      <c r="C13" s="12">
        <f>C12*(1+'Fane 12. Nøgletal'!C13)</f>
        <v>181205.05619999999</v>
      </c>
      <c r="D13" s="13" t="s">
        <v>3</v>
      </c>
      <c r="E13" s="12">
        <f>E12*(1+'Fane 12. Nøgletal'!C13)</f>
        <v>5686.5396000000001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qh1RUTUTb/7oGtTGpSBlifISeP/toTyO+XiEWeOtHbiIyuKNM5SOGxCNiZ7sNkBgcr+GWubKObn1eigCIjv/g==" saltValue="Lk61GiT4O0IfyLGhL8odo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jd2SkEkg9WY252RTZufFMHye+gKP92mOmlk7A1egYK8c+Amj2L03jEmk8A0tsLwFLf0rsuz8oN339hRRzERskA==" saltValue="/Chdme5A7KTtF1z5nVF2F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211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37327353.827346221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181205.05619999999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5686.5396000000001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457673.79416238389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-309606.98002275237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-300062.04135879123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-671552.31153392128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36690697.884393141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omk.'!C15</f>
        <v>21542968.1806794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45">
      <c r="A29" s="1"/>
      <c r="B29" s="38" t="s">
        <v>242</v>
      </c>
      <c r="C29" s="41"/>
      <c r="D29" s="20"/>
      <c r="E29" s="1"/>
    </row>
    <row r="30" spans="1:5" x14ac:dyDescent="0.45">
      <c r="A30" s="1"/>
      <c r="B30" s="51" t="s">
        <v>243</v>
      </c>
      <c r="C30" s="10">
        <v>-870281.66666666698</v>
      </c>
      <c r="D30" s="11" t="s">
        <v>3</v>
      </c>
      <c r="E30" s="1"/>
    </row>
    <row r="31" spans="1:5" x14ac:dyDescent="0.45">
      <c r="A31" s="1"/>
      <c r="B31" s="40" t="s">
        <v>31</v>
      </c>
      <c r="C31" s="32">
        <f>SUM(C20,C22,C26,C28,C30)</f>
        <v>57363384.398405872</v>
      </c>
      <c r="D31" s="20" t="s">
        <v>3</v>
      </c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36690697.884393141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447626.51418959635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-302810.20019944845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-297648.34229810117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-661052.2553669326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35876813.60071826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omk.'!C15*(1+'Fane 12. Nøgletal'!C13)</f>
        <v>21805792.392483689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0</v>
      </c>
      <c r="D24" s="11" t="s">
        <v>3</v>
      </c>
      <c r="E24" s="1"/>
    </row>
    <row r="25" spans="1:5" ht="15" customHeight="1" x14ac:dyDescent="0.45">
      <c r="A25" s="1"/>
      <c r="B25" s="38" t="s">
        <v>242</v>
      </c>
      <c r="C25" s="41"/>
      <c r="D25" s="20"/>
      <c r="E25" s="1"/>
    </row>
    <row r="26" spans="1:5" ht="15" customHeight="1" x14ac:dyDescent="0.45">
      <c r="A26" s="1"/>
      <c r="B26" s="51" t="s">
        <v>243</v>
      </c>
      <c r="C26" s="10">
        <v>-870281.66666666698</v>
      </c>
      <c r="D26" s="11" t="s">
        <v>3</v>
      </c>
      <c r="E26" s="1"/>
    </row>
    <row r="27" spans="1:5" x14ac:dyDescent="0.45">
      <c r="A27" s="1"/>
      <c r="B27" s="40" t="s">
        <v>32</v>
      </c>
      <c r="C27" s="12">
        <f>SUM(C16,C18,C22,C24,C26)</f>
        <v>56812324.326535285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35876813.60071826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437697.12592876278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-296093.17171295552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-295254.0590326552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-650716.37282814295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35072447.123073265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Nøgletal'!C13)^2</f>
        <v>22071823.059671991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8" t="s">
        <v>242</v>
      </c>
      <c r="C22" s="41"/>
      <c r="D22" s="20"/>
      <c r="E22" s="1"/>
    </row>
    <row r="23" spans="1:5" ht="15" customHeight="1" x14ac:dyDescent="0.45">
      <c r="A23" s="1"/>
      <c r="B23" s="51" t="s">
        <v>243</v>
      </c>
      <c r="C23" s="10">
        <v>-870281.66666666698</v>
      </c>
      <c r="D23" s="11" t="s">
        <v>3</v>
      </c>
      <c r="E23" s="1"/>
    </row>
    <row r="24" spans="1:5" ht="15" customHeight="1" x14ac:dyDescent="0.45">
      <c r="A24" s="1"/>
      <c r="B24" s="40" t="s">
        <v>109</v>
      </c>
      <c r="C24" s="12">
        <f>SUM(C15,C17,C21,C23)</f>
        <v>56273988.516078591</v>
      </c>
      <c r="D24" s="13" t="s">
        <v>3</v>
      </c>
      <c r="E24" s="1"/>
    </row>
    <row r="25" spans="1:5" ht="15" customHeight="1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35072447.123073265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427883.85490149388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-289454.69416486257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-292879.03538179654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-640542.09698078851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34277455.151447311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Nøgletal'!C13)^3</f>
        <v>22341099.300999988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8" t="s">
        <v>242</v>
      </c>
      <c r="C22" s="41"/>
      <c r="D22" s="20"/>
      <c r="E22" s="1"/>
    </row>
    <row r="23" spans="1:5" ht="15" customHeight="1" x14ac:dyDescent="0.45">
      <c r="A23" s="1"/>
      <c r="B23" s="51" t="s">
        <v>243</v>
      </c>
      <c r="C23" s="10">
        <v>-870281.66666666698</v>
      </c>
      <c r="D23" s="11" t="s">
        <v>3</v>
      </c>
      <c r="E23" s="1"/>
    </row>
    <row r="24" spans="1:5" x14ac:dyDescent="0.45">
      <c r="A24" s="1"/>
      <c r="B24" s="40" t="s">
        <v>245</v>
      </c>
      <c r="C24" s="12">
        <f>SUM(C15,C17,C21,C23)</f>
        <v>55748272.785780631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3" t="s">
        <v>23</v>
      </c>
      <c r="C9" s="94"/>
      <c r="D9" s="95"/>
      <c r="E9" s="7">
        <v>37413173.406182587</v>
      </c>
      <c r="F9" s="8" t="s">
        <v>3</v>
      </c>
      <c r="G9" s="1"/>
    </row>
    <row r="10" spans="1:7" ht="15" customHeight="1" x14ac:dyDescent="0.45">
      <c r="A10" s="1"/>
      <c r="B10" s="78" t="s">
        <v>45</v>
      </c>
      <c r="C10" s="79"/>
      <c r="D10" s="80"/>
      <c r="E10" s="7">
        <v>17026.9506</v>
      </c>
      <c r="F10" s="8" t="s">
        <v>3</v>
      </c>
      <c r="G10" s="1"/>
    </row>
    <row r="11" spans="1:7" ht="15" customHeight="1" x14ac:dyDescent="0.45">
      <c r="A11" s="1"/>
      <c r="B11" s="78" t="s">
        <v>46</v>
      </c>
      <c r="C11" s="79"/>
      <c r="D11" s="80"/>
      <c r="E11" s="9">
        <v>25672.9869</v>
      </c>
      <c r="F11" s="8" t="s">
        <v>3</v>
      </c>
      <c r="G11" s="1"/>
    </row>
    <row r="12" spans="1:7" x14ac:dyDescent="0.4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4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4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18</v>
      </c>
      <c r="C16" s="79"/>
      <c r="D16" s="80"/>
      <c r="E16" s="9">
        <f>E9*'Fane 12. Nøgletal'!C11+SUM(E10:E15)*'Fane 12. Nøgletal'!C12</f>
        <v>633123.81933323573</v>
      </c>
      <c r="F16" s="8" t="s">
        <v>3</v>
      </c>
      <c r="G16" s="1"/>
    </row>
    <row r="17" spans="1:7" x14ac:dyDescent="0.45">
      <c r="A17" s="1"/>
      <c r="B17" s="78" t="s">
        <v>9</v>
      </c>
      <c r="C17" s="79"/>
      <c r="D17" s="80"/>
      <c r="E17" s="9">
        <f>-SUM(E9:E16)*'Fane 5. Individuelt eff. krav'!G9</f>
        <v>-250639.61553312503</v>
      </c>
      <c r="F17" s="8" t="s">
        <v>3</v>
      </c>
      <c r="G17" s="1"/>
    </row>
    <row r="18" spans="1:7" x14ac:dyDescent="0.45">
      <c r="A18" s="1"/>
      <c r="B18" s="78" t="s">
        <v>27</v>
      </c>
      <c r="C18" s="79"/>
      <c r="D18" s="80"/>
      <c r="E18" s="9">
        <f>-'Fane 4.1. Gen. krav - drift'!G25</f>
        <v>-298797.25129045889</v>
      </c>
      <c r="F18" s="8" t="s">
        <v>3</v>
      </c>
      <c r="G18" s="1"/>
    </row>
    <row r="19" spans="1:7" x14ac:dyDescent="0.45">
      <c r="A19" s="1"/>
      <c r="B19" s="78" t="s">
        <v>28</v>
      </c>
      <c r="C19" s="79"/>
      <c r="D19" s="80"/>
      <c r="E19" s="9">
        <f>-'Fane 4.2. Gen. krav - anlæg'!G25</f>
        <v>-212206.4688460133</v>
      </c>
      <c r="F19" s="8" t="s">
        <v>3</v>
      </c>
      <c r="G19" s="1"/>
    </row>
    <row r="20" spans="1:7" x14ac:dyDescent="0.45">
      <c r="A20" s="1"/>
      <c r="B20" s="81" t="s">
        <v>20</v>
      </c>
      <c r="C20" s="82"/>
      <c r="D20" s="83"/>
      <c r="E20" s="10">
        <f>SUM(E9:E19)</f>
        <v>37327353.827346221</v>
      </c>
      <c r="F20" s="11" t="s">
        <v>3</v>
      </c>
      <c r="G20" s="1"/>
    </row>
    <row r="21" spans="1:7" x14ac:dyDescent="0.45">
      <c r="A21" s="1"/>
      <c r="B21" s="90" t="s">
        <v>12</v>
      </c>
      <c r="C21" s="91"/>
      <c r="D21" s="91"/>
      <c r="E21" s="41"/>
      <c r="F21" s="20"/>
      <c r="G21" s="1"/>
    </row>
    <row r="22" spans="1:7" x14ac:dyDescent="0.45">
      <c r="A22" s="1"/>
      <c r="B22" s="84" t="s">
        <v>12</v>
      </c>
      <c r="C22" s="85"/>
      <c r="D22" s="86"/>
      <c r="E22" s="10">
        <v>21116384.61670386</v>
      </c>
      <c r="F22" s="11" t="s">
        <v>3</v>
      </c>
      <c r="G22" s="1"/>
    </row>
    <row r="23" spans="1:7" ht="15" customHeight="1" x14ac:dyDescent="0.45">
      <c r="A23" s="1"/>
      <c r="B23" s="90" t="s">
        <v>99</v>
      </c>
      <c r="C23" s="91"/>
      <c r="D23" s="91"/>
      <c r="E23" s="41"/>
      <c r="F23" s="41"/>
      <c r="G23" s="1"/>
    </row>
    <row r="24" spans="1:7" ht="14.25" customHeight="1" x14ac:dyDescent="0.4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4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4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7" t="s">
        <v>229</v>
      </c>
      <c r="C28" s="88"/>
      <c r="D28" s="89"/>
      <c r="E28" s="10">
        <v>0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7" t="s">
        <v>231</v>
      </c>
      <c r="C30" s="88"/>
      <c r="D30" s="89"/>
      <c r="E30" s="10">
        <v>0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58443738.444050081</v>
      </c>
      <c r="F33" s="13" t="s">
        <v>3</v>
      </c>
      <c r="G33" s="1"/>
    </row>
    <row r="34" spans="1:7" ht="28.15" customHeight="1" x14ac:dyDescent="0.45">
      <c r="A34" s="1"/>
      <c r="B34" s="75" t="s">
        <v>179</v>
      </c>
      <c r="C34" s="76"/>
      <c r="D34" s="76"/>
      <c r="E34" s="76"/>
      <c r="F34" s="77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15140006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302800.12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15025638.394676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300512.76789352001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14973980.249875104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0.47886643501026877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299479.6145748308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14922500.182996124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17362.381526820001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298797.25129045889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14819686.310053922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183415.75788563999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300062.04135879123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14882417.114905057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297648.34229810117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14762702.95163276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295254.0590326552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14643951.769089827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292879.03538179654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23818895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216751.94450000001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23901890.272304848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217507.20147797413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24084649.144723844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-41690.779563839518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68960.169655362493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209773.69125289368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24306091.091418676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26178.744741930001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212206.4688460133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24414328.140395835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5755.9153831200001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671552.31153392128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24038263.831524823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661052.2553669326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23662413.557387017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650716.37282814295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23292439.890210491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640542.09698078851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6.5803679330390602E-3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8.1535773383196643E-3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2020-10-20T07:49:26Z</dcterms:modified>
</cp:coreProperties>
</file>