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Denne_projektmappe" defaultThemeVersion="124226"/>
  <mc:AlternateContent xmlns:mc="http://schemas.openxmlformats.org/markup-compatibility/2006">
    <mc:Choice Requires="x15">
      <x15ac:absPath xmlns:x15ac="http://schemas.microsoft.com/office/spreadsheetml/2010/11/ac" url="E:\VAND\Sagsbehandling\Drikkevand\Fonden Djurs Vand (V052)\ØR2024\"/>
    </mc:Choice>
  </mc:AlternateContent>
  <xr:revisionPtr revIDLastSave="0" documentId="13_ncr:1_{8D3484AE-FCBA-46B5-9058-AE6E841C6316}"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3" r:id="rId3"/>
    <sheet name="Fane 2.3. Økonomisk ramme 2026" sheetId="4" r:id="rId4"/>
    <sheet name="Fane 2.4. Økonomisk ramme 2027" sheetId="5" r:id="rId5"/>
    <sheet name="Fane 3. Omkostninger i ØR2023" sheetId="6" r:id="rId6"/>
    <sheet name="Fane 4. Ikke-påvirkelige omk." sheetId="7" r:id="rId7"/>
    <sheet name="Fane 5. Kontrol af ØR2022" sheetId="16" r:id="rId8"/>
    <sheet name="Fane 6. Skattesagen" sheetId="15" r:id="rId9"/>
    <sheet name="Fane 7. Anlægsprojekter (§ 19)" sheetId="9" r:id="rId10"/>
    <sheet name="Fane 8.1. Varige tillæg" sheetId="10" r:id="rId11"/>
    <sheet name="Fane 8.2. Engangstillæg" sheetId="11" r:id="rId12"/>
    <sheet name="Fane 9. Tilknyttet virksomhed" sheetId="12" r:id="rId13"/>
    <sheet name="Fane 10. Bortfald" sheetId="13" r:id="rId14"/>
    <sheet name="Fane 11. Nøgletal" sheetId="14" r:id="rId15"/>
  </sheets>
  <definedNames>
    <definedName name="Tabel_Fane_10">'Fane 10. Bortfald'!$B$9:$F$13</definedName>
    <definedName name="Tabel_Fane_2_1">'Fane 2.1. Økonomisk ramme 2024'!$B$8:$B$27</definedName>
    <definedName name="Tabel_Fane_2_2">'Fane 2.2. Økonomisk ramme 2025'!$B$7:$B$18</definedName>
    <definedName name="Tabel_Fane_2_3">'Fane 2.3. Økonomisk ramme 2026'!$B$7:$B$18</definedName>
    <definedName name="Tabel_Fane_2_4">'Fane 2.4. Økonomisk ramme 2027'!$B$7:$B$18</definedName>
    <definedName name="Tabel_Fane_3">'Fane 3. Omkostninger i ØR2023'!$B$8:$F$28</definedName>
    <definedName name="Tabel_Fane_9">'Fane 9. Tilknyttet virksomhed'!$B$8:$F$14</definedName>
    <definedName name="Z_61068CEC_D951_4EA8_B2F0_E3FAF0E2CE33_.wvu.Cols" localSheetId="1" hidden="1">'Fane 2.1. Økonomisk ramme 2024'!$C:$D</definedName>
    <definedName name="Z_61068CEC_D951_4EA8_B2F0_E3FAF0E2CE33_.wvu.Cols" localSheetId="2" hidden="1">'Fane 2.2. Økonomisk ramme 2025'!$C:$D</definedName>
    <definedName name="Z_61068CEC_D951_4EA8_B2F0_E3FAF0E2CE33_.wvu.Cols" localSheetId="3" hidden="1">'Fane 2.3. Økonomisk ramme 2026'!$C:$D</definedName>
    <definedName name="Z_61068CEC_D951_4EA8_B2F0_E3FAF0E2CE33_.wvu.Cols" localSheetId="4" hidden="1">'Fane 2.4. Økonomisk ramme 2027'!$C:$D</definedName>
  </definedNames>
  <calcPr calcId="191029"/>
  <customWorkbookViews>
    <customWorkbookView name="Anna Gammelby - Privat visning" guid="{61068CEC-D951-4EA8-B2F0-E3FAF0E2CE33}" mergeInterval="0" personalView="1" maximized="1" xWindow="-13" yWindow="-13" windowWidth="2586" windowHeight="1386" tabRatio="872" activeSheetId="2"/>
  </customWorkbookViews>
</workbook>
</file>

<file path=xl/calcChain.xml><?xml version="1.0" encoding="utf-8"?>
<calcChain xmlns="http://schemas.openxmlformats.org/spreadsheetml/2006/main">
  <c r="E23" i="16" l="1"/>
  <c r="E31" i="16" s="1"/>
  <c r="E33" i="16" s="1"/>
  <c r="E27" i="16" l="1"/>
  <c r="E24" i="2" s="1"/>
  <c r="E9" i="2"/>
  <c r="E17" i="5" l="1"/>
  <c r="E17" i="4"/>
  <c r="E17" i="3"/>
  <c r="E26" i="2"/>
  <c r="J11" i="9" l="1"/>
  <c r="H11" i="9"/>
  <c r="G18" i="15" l="1"/>
  <c r="C13" i="12" l="1"/>
  <c r="C14" i="12" s="1"/>
  <c r="E13" i="12"/>
  <c r="E14" i="12" s="1"/>
  <c r="E14" i="11"/>
  <c r="E15" i="11" s="1"/>
  <c r="C14" i="11"/>
  <c r="C15" i="11" s="1"/>
  <c r="C18" i="7"/>
  <c r="C19" i="7" s="1"/>
  <c r="E13" i="5" l="1"/>
  <c r="E13" i="3"/>
  <c r="E13" i="4"/>
  <c r="F10" i="9"/>
  <c r="F11" i="9" s="1"/>
  <c r="E12" i="2" l="1"/>
  <c r="C10" i="10" l="1"/>
  <c r="C16" i="10" l="1"/>
  <c r="C17" i="10" s="1"/>
  <c r="E12" i="13" l="1"/>
  <c r="E13" i="13" s="1"/>
  <c r="C12" i="13"/>
  <c r="C13" i="13" s="1"/>
  <c r="E11" i="2" l="1"/>
  <c r="E19" i="2" l="1"/>
  <c r="E20" i="2"/>
  <c r="E21" i="2" l="1"/>
  <c r="E22" i="2" s="1"/>
  <c r="E17" i="2" l="1"/>
  <c r="E10" i="10" l="1"/>
  <c r="E16" i="10" l="1"/>
  <c r="E17" i="10" s="1"/>
  <c r="E10" i="2" l="1"/>
  <c r="E13" i="2" s="1"/>
  <c r="E14" i="2" l="1"/>
  <c r="E15" i="2" s="1"/>
  <c r="E27" i="2" s="1"/>
  <c r="E8" i="3" l="1"/>
  <c r="E9" i="3" s="1"/>
  <c r="E10" i="3" s="1"/>
  <c r="E11" i="3" s="1"/>
  <c r="E18" i="3" s="1"/>
  <c r="E8" i="4" l="1"/>
  <c r="E9" i="4" s="1"/>
  <c r="E10" i="4" l="1"/>
  <c r="E11" i="4" s="1"/>
  <c r="E18" i="4" s="1"/>
  <c r="E8" i="5" l="1"/>
  <c r="E9" i="5" s="1"/>
  <c r="E10" i="5" l="1"/>
  <c r="E11" i="5" s="1"/>
  <c r="E18" i="5" s="1"/>
</calcChain>
</file>

<file path=xl/sharedStrings.xml><?xml version="1.0" encoding="utf-8"?>
<sst xmlns="http://schemas.openxmlformats.org/spreadsheetml/2006/main" count="349" uniqueCount="154">
  <si>
    <t>Beskrivelse af investeringen</t>
  </si>
  <si>
    <t>Std. levetid (år)</t>
  </si>
  <si>
    <t>Afskrivning</t>
  </si>
  <si>
    <t>kr.</t>
  </si>
  <si>
    <t>Bilag A</t>
  </si>
  <si>
    <t>Indholdsfortegnelse</t>
  </si>
  <si>
    <t>Fane 2.1</t>
  </si>
  <si>
    <t>Fane 4</t>
  </si>
  <si>
    <t>Fane 5</t>
  </si>
  <si>
    <t>Fane 9</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</si>
  <si>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</si>
  <si>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</si>
  <si>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</si>
  <si>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</si>
  <si>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</si>
  <si>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</si>
  <si>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</si>
  <si>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</si>
  <si>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</si>
  <si>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</si>
  <si>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</si>
  <si>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ØR2019</t>
  </si>
  <si>
    <t>Finansielle omkostninger</t>
  </si>
  <si>
    <t>Anlægsomkostninger</t>
  </si>
  <si>
    <t>Beskrivelse af ikke-påvirkelige omkostninger</t>
  </si>
  <si>
    <t>- Heraf Faktisk eller planlagt genanbringelse af væsentlige indtægter</t>
  </si>
  <si>
    <t>Fane 2.3</t>
  </si>
  <si>
    <t>Fane 2.4</t>
  </si>
  <si>
    <t>Bortfald</t>
  </si>
  <si>
    <t>Prisudvikling til brug for nye omkostninger i ØR2020</t>
  </si>
  <si>
    <t>Nye varige tillæg</t>
  </si>
  <si>
    <t>Engangstillæg - Drift</t>
  </si>
  <si>
    <t>Engangstillæg - Anlæg</t>
  </si>
  <si>
    <t>Varige tillæg</t>
  </si>
  <si>
    <t>Engangstillæg</t>
  </si>
  <si>
    <t>Engangstillæg i alt</t>
  </si>
  <si>
    <t>Bortfald eller nedsættelse i alt i 2022-prisniveau</t>
  </si>
  <si>
    <t>Fane 10</t>
  </si>
  <si>
    <t>Engangstillæg til de økonomiske rammer for 2023</t>
  </si>
  <si>
    <t>Fane 4: Ikke-påvirkelige omkostninger</t>
  </si>
  <si>
    <t>Effektiviseringskrav</t>
  </si>
  <si>
    <t>Antal år i næste reguleringsperiode</t>
  </si>
  <si>
    <t>Fane 6</t>
  </si>
  <si>
    <t>Nøgletal</t>
  </si>
  <si>
    <t xml:space="preserve">Effektiviseringskrav </t>
  </si>
  <si>
    <t>Fane 3</t>
  </si>
  <si>
    <t>Nye tillæg</t>
  </si>
  <si>
    <t>Bortfald eller nedsættelse af omkostninger</t>
  </si>
  <si>
    <t>Tilknyttet virksomhed</t>
  </si>
  <si>
    <t>Tidligere tilknyttet virksomhed</t>
  </si>
  <si>
    <t>Videreførte omkostninger fra den økonomiske ramme for 2023</t>
  </si>
  <si>
    <t>Økonomisk ramme for 2024</t>
  </si>
  <si>
    <t>Tilknyttet virksomhed under hovedvirksomheden</t>
  </si>
  <si>
    <t>Prisudvikling til brug for nye omkostninger i ØR2021</t>
  </si>
  <si>
    <t>Beskrivelse af tilknyttet virksomhed</t>
  </si>
  <si>
    <t>Kontrol med overholdelse af økonomiske rammer</t>
  </si>
  <si>
    <t>Kontrol med overholdelse af den økonomiske ramme</t>
  </si>
  <si>
    <t>Videreførte omkostninger fra den økonomiske ramme for 2024</t>
  </si>
  <si>
    <t>Økonomisk ramme for 2025</t>
  </si>
  <si>
    <t>Prisudvikling til brug for ØR2018-2021</t>
  </si>
  <si>
    <t>Prisudvikling til brug for nye omkostninger i ØR2022</t>
  </si>
  <si>
    <t>Prisudvikling til brug for ØR2017-2020</t>
  </si>
  <si>
    <t>Tidligere opgjorte over/underdækninger</t>
  </si>
  <si>
    <t>Allerede indregnet fradrag i jeres økonomiske rammer</t>
  </si>
  <si>
    <t>Kontrol med de økonomiske rammer til indregning</t>
  </si>
  <si>
    <t xml:space="preserve">Indtægter fra tilbagebetalt skat eller sambeskatningsbidrag som følge af skattesagen </t>
  </si>
  <si>
    <t xml:space="preserve">Nedsættelse af økonomisk ramme som følge af skattesagen </t>
  </si>
  <si>
    <t>Fradrag for kontrol af den økonomiske ramme</t>
  </si>
  <si>
    <t>Vejledende økonomisk ramme for 2026</t>
  </si>
  <si>
    <t>Videreførte omkostninger fra den økonomiske ramme for 2025</t>
  </si>
  <si>
    <t>Økonomisk ramme for 2026</t>
  </si>
  <si>
    <t>Indregnet fradrag i økonomisk ramme for 2023</t>
  </si>
  <si>
    <t>Anlægsprojekter igangsat senest 1. marts 2017</t>
  </si>
  <si>
    <t>Nye tillæg i alt i 2022-prisniveau</t>
  </si>
  <si>
    <t>Tilknyttet virksomhed under hovedvirksomheden i alt (2022-prisniveau)</t>
  </si>
  <si>
    <t>Prisudvikling til brug for nye omkostninger i ØR2023</t>
  </si>
  <si>
    <t>Anlægsprojekter igangsat senest den 1. marts 2016</t>
  </si>
  <si>
    <t>Anlægsprojekter igangsat senest den 1. marts 2016 i alt</t>
  </si>
  <si>
    <t>Effektiviseringskrav på engangstillæg</t>
  </si>
  <si>
    <t xml:space="preserve">Anlægsprojekter (§ 19) </t>
  </si>
  <si>
    <t>Samlet økonomisk ramme for 2024</t>
  </si>
  <si>
    <t>Anskaffelses-pris</t>
  </si>
  <si>
    <t>Drifts-omkostninger</t>
  </si>
  <si>
    <t>Skattesagen</t>
  </si>
  <si>
    <t>Fane 7: Anlægsprojekter igangsat senest den 1. marts 2016</t>
  </si>
  <si>
    <t>Fane 8.1: Varige tillæg</t>
  </si>
  <si>
    <t>Fane 8.2: Engangstillæg</t>
  </si>
  <si>
    <t>Fane 9: Tilknyttet virksomhed under hovedvirksomheden</t>
  </si>
  <si>
    <t>Fane 10: Bortfald eller nedsættelse af omkostninger til mål, medfinansiering eller udvidelse</t>
  </si>
  <si>
    <t>Fane 11: Nøgletal</t>
  </si>
  <si>
    <t>Fane 8.1</t>
  </si>
  <si>
    <t>Fane 8.2</t>
  </si>
  <si>
    <t>Fane 11</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</si>
  <si>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</si>
  <si>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</si>
  <si>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</si>
  <si>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</si>
  <si>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</si>
  <si>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</si>
  <si>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</si>
  <si>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</si>
  <si>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</si>
  <si>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</si>
  <si>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</si>
  <si>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Fane 6: Indtægter til tilbagebetaling som følge af skattesagen</t>
  </si>
  <si>
    <t>Indregnet fradrag i økonomisk ramme for 2024</t>
  </si>
  <si>
    <t>Fane 7</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</si>
  <si>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</si>
  <si>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</si>
  <si>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</si>
  <si>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</si>
  <si>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</si>
  <si>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</si>
  <si>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</si>
  <si>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2.4: Samlet økonomisk ramme for 2027</t>
  </si>
  <si>
    <t>Videreførte omkostninger fra den økonomiske ramme for 2026</t>
  </si>
  <si>
    <t>Økonomisk ramme for 2027</t>
  </si>
  <si>
    <t>Oversigt over den økonomiske ramme for 2023</t>
  </si>
  <si>
    <t>Fane 3: Videreførte omkostninger fra den økonomiske ramme for 2023</t>
  </si>
  <si>
    <t>Faktiske ikke-påvirkelige omkostninger i 2022</t>
  </si>
  <si>
    <t>Omkostninger i 2022</t>
  </si>
  <si>
    <t>Ikke-påvirkelige omkostninger i 2022-prisniveau</t>
  </si>
  <si>
    <t>Ikke-påvirkelige omkostninger i 2024-prisniveau</t>
  </si>
  <si>
    <t>Fane 5: Kontrol med overholdelse af den økonomiske ramme for 2022</t>
  </si>
  <si>
    <t>Bortfald eller nedsættelse i alt i 2023-prisniveau</t>
  </si>
  <si>
    <t>Tilknyttet virksomhed under hovedvirksomheden i alt (2023-prisniveau)</t>
  </si>
  <si>
    <t>Prisudvikling til brug for nye omkostninger i ØR2024</t>
  </si>
  <si>
    <t>Videreførte omkostninger fra den økonomiske ramme for 2022</t>
  </si>
  <si>
    <t>Til statusmeddelelse for 2024</t>
  </si>
  <si>
    <t>Nye tillæg i alt i 2023-prisniveau</t>
  </si>
  <si>
    <t>Engangstillæg i alt i 2022-prisniveau</t>
  </si>
  <si>
    <t>Engangstillæg i alt i 2024-prisniveau</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</si>
  <si>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</si>
  <si>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</si>
  <si>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</si>
  <si>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</si>
  <si>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</si>
  <si>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</si>
  <si>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Afgift for ledningsført vand</t>
  </si>
  <si>
    <t>Afgift til Forsyningssekretariatet</t>
  </si>
  <si>
    <t>Ejendomsskat</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</si>
  <si>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</si>
  <si>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</si>
  <si>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</si>
  <si>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</si>
  <si>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</si>
  <si>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</si>
  <si>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</si>
  <si>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</si>
  <si>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</si>
  <si>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</si>
  <si>
    <t>Nye kontrolprogrammer for vandanalyser</t>
  </si>
  <si>
    <t>Byggemodninger, 2017-2022</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</si>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</sst>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theme="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2">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7" borderId="1" xfId="0" applyNumberFormat="1" applyFont="1" applyFill="1" applyBorder="1" applyAlignment="1" applyProtection="1">
      <alignment wrapText="1"/>
    </xf>
    <xf numFmtId="3" fontId="8" fillId="7" borderId="1" xfId="0" applyNumberFormat="1" applyFont="1" applyFill="1" applyBorder="1" applyProtection="1"/>
    <xf numFmtId="3" fontId="8" fillId="4" borderId="1" xfId="0" applyNumberFormat="1" applyFont="1" applyFill="1" applyBorder="1" applyProtection="1"/>
    <xf numFmtId="3" fontId="7" fillId="3" borderId="1" xfId="0" applyNumberFormat="1" applyFont="1" applyFill="1" applyBorder="1" applyProtection="1"/>
    <xf numFmtId="0" fontId="7" fillId="3" borderId="1" xfId="0" applyFont="1" applyFill="1" applyBorder="1" applyProtection="1"/>
    <xf numFmtId="0" fontId="8" fillId="7"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8" fillId="4" borderId="2" xfId="0" applyFont="1" applyFill="1" applyBorder="1" applyAlignment="1" applyProtection="1"/>
    <xf numFmtId="0" fontId="7" fillId="3" borderId="2" xfId="0" applyFont="1" applyFill="1" applyBorder="1" applyAlignment="1" applyProtection="1">
      <alignment wrapText="1"/>
    </xf>
    <xf numFmtId="3" fontId="8" fillId="7" borderId="1" xfId="0" applyNumberFormat="1" applyFont="1" applyFill="1" applyBorder="1" applyAlignment="1" applyProtection="1"/>
    <xf numFmtId="49" fontId="8" fillId="7" borderId="2" xfId="0" applyNumberFormat="1" applyFont="1" applyFill="1" applyBorder="1" applyAlignment="1" applyProtection="1"/>
    <xf numFmtId="10" fontId="8" fillId="7" borderId="1" xfId="3" applyNumberFormat="1" applyFont="1" applyFill="1" applyBorder="1" applyAlignment="1" applyProtection="1"/>
    <xf numFmtId="0" fontId="7" fillId="3" borderId="6" xfId="0" applyFont="1" applyFill="1" applyBorder="1" applyAlignment="1" applyProtection="1"/>
    <xf numFmtId="0" fontId="8" fillId="7" borderId="2" xfId="0" applyFont="1" applyFill="1" applyBorder="1" applyAlignment="1" applyProtection="1"/>
    <xf numFmtId="0" fontId="8" fillId="7" borderId="1" xfId="0" quotePrefix="1" applyFont="1" applyFill="1" applyBorder="1" applyAlignment="1" applyProtection="1">
      <alignment horizontal="left" wrapText="1"/>
    </xf>
    <xf numFmtId="0" fontId="8" fillId="7" borderId="1" xfId="0" applyFont="1" applyFill="1" applyBorder="1" applyAlignment="1" applyProtection="1"/>
    <xf numFmtId="10" fontId="8" fillId="0" borderId="3" xfId="3" applyNumberFormat="1" applyFont="1" applyFill="1" applyBorder="1" applyAlignment="1" applyProtection="1"/>
    <xf numFmtId="0" fontId="8" fillId="7" borderId="1" xfId="0" quotePrefix="1" applyFont="1" applyFill="1" applyBorder="1" applyAlignment="1" applyProtection="1">
      <alignment wrapText="1"/>
    </xf>
    <xf numFmtId="0" fontId="8" fillId="4" borderId="1" xfId="0" applyFont="1" applyFill="1" applyBorder="1" applyAlignment="1" applyProtection="1"/>
    <xf numFmtId="1" fontId="8" fillId="0" borderId="1" xfId="0" applyNumberFormat="1" applyFont="1" applyFill="1" applyBorder="1" applyProtection="1"/>
    <xf numFmtId="0" fontId="0" fillId="0" borderId="0" xfId="0" applyFill="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3" fontId="8" fillId="2" borderId="0" xfId="0" applyNumberFormat="1" applyFont="1" applyFill="1" applyBorder="1" applyProtection="1"/>
    <xf numFmtId="0" fontId="8" fillId="4" borderId="1" xfId="0" applyFont="1" applyFill="1" applyBorder="1" applyAlignment="1" applyProtection="1">
      <alignment horizontal="left" wrapText="1"/>
    </xf>
    <xf numFmtId="0" fontId="0" fillId="7" borderId="0" xfId="0" applyFill="1" applyProtection="1"/>
    <xf numFmtId="3" fontId="8" fillId="0" borderId="1" xfId="0" applyNumberFormat="1" applyFont="1" applyFill="1" applyBorder="1" applyProtection="1"/>
    <xf numFmtId="10" fontId="8" fillId="0" borderId="1" xfId="3" applyNumberFormat="1" applyFont="1" applyFill="1" applyBorder="1" applyAlignment="1" applyProtection="1"/>
    <xf numFmtId="0" fontId="8" fillId="7" borderId="1" xfId="0" applyFont="1" applyFill="1" applyBorder="1" applyAlignment="1" applyProtection="1">
      <alignment wrapText="1"/>
    </xf>
    <xf numFmtId="0" fontId="7" fillId="3" borderId="1" xfId="0" applyFont="1" applyFill="1" applyBorder="1" applyAlignment="1" applyProtection="1"/>
    <xf numFmtId="0" fontId="8" fillId="4" borderId="1" xfId="0" applyFont="1" applyFill="1" applyBorder="1" applyAlignment="1" applyProtection="1">
      <alignment wrapText="1"/>
    </xf>
    <xf numFmtId="0" fontId="8" fillId="9" borderId="1" xfId="0" applyFont="1" applyFill="1" applyBorder="1" applyAlignment="1" applyProtection="1"/>
    <xf numFmtId="49" fontId="8" fillId="7" borderId="2" xfId="0" applyNumberFormat="1" applyFont="1" applyFill="1" applyBorder="1" applyAlignment="1" applyProtection="1">
      <alignment wrapText="1"/>
    </xf>
    <xf numFmtId="3" fontId="8" fillId="4" borderId="1" xfId="0" applyNumberFormat="1" applyFont="1" applyFill="1" applyBorder="1" applyAlignment="1" applyProtection="1">
      <alignment horizontal="right"/>
    </xf>
    <xf numFmtId="3" fontId="8" fillId="7" borderId="1" xfId="0" applyNumberFormat="1" applyFont="1" applyFill="1" applyBorder="1" applyAlignment="1" applyProtection="1">
      <alignment horizontal="right"/>
    </xf>
    <xf numFmtId="3" fontId="8" fillId="7" borderId="1" xfId="0" quotePrefix="1" applyNumberFormat="1" applyFont="1" applyFill="1" applyBorder="1" applyProtection="1"/>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7" borderId="2" xfId="0" applyFont="1" applyFill="1" applyBorder="1" applyAlignment="1" applyProtection="1">
      <alignment horizontal="left"/>
    </xf>
    <xf numFmtId="0" fontId="8" fillId="7" borderId="6" xfId="0" applyFont="1" applyFill="1" applyBorder="1" applyAlignment="1" applyProtection="1">
      <alignment horizontal="left"/>
    </xf>
    <xf numFmtId="0" fontId="8" fillId="7" borderId="3" xfId="0" applyFont="1" applyFill="1" applyBorder="1" applyAlignment="1" applyProtection="1">
      <alignment horizontal="left"/>
    </xf>
    <xf numFmtId="0" fontId="8" fillId="4" borderId="1"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7" borderId="2" xfId="0" applyNumberFormat="1" applyFont="1" applyFill="1" applyBorder="1" applyAlignment="1" applyProtection="1">
      <alignment horizontal="lef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7" fillId="3" borderId="3" xfId="0" applyFont="1" applyFill="1" applyBorder="1" applyAlignment="1" applyProtection="1"/>
    <xf numFmtId="0" fontId="1" fillId="3" borderId="4" xfId="1" applyFont="1" applyFill="1" applyBorder="1" applyAlignment="1" applyProtection="1">
      <alignment horizontal="center"/>
    </xf>
    <xf numFmtId="0" fontId="1" fillId="3" borderId="0" xfId="1" applyFont="1" applyFill="1" applyBorder="1" applyAlignment="1" applyProtection="1">
      <alignment horizontal="center"/>
    </xf>
    <xf numFmtId="0" fontId="1" fillId="3" borderId="5" xfId="1"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1" applyFont="1" applyFill="1" applyBorder="1" applyAlignment="1" applyProtection="1">
      <alignment horizontal="center"/>
    </xf>
    <xf numFmtId="0" fontId="1" fillId="6" borderId="0" xfId="1" applyFont="1" applyFill="1" applyBorder="1" applyAlignment="1" applyProtection="1">
      <alignment horizontal="center"/>
    </xf>
    <xf numFmtId="0" fontId="1" fillId="6" borderId="5" xfId="1"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8" borderId="4" xfId="1" applyFont="1" applyFill="1" applyBorder="1" applyAlignment="1" applyProtection="1">
      <alignment horizontal="center"/>
    </xf>
    <xf numFmtId="0" fontId="1" fillId="8" borderId="0" xfId="1" applyFont="1" applyFill="1" applyBorder="1" applyAlignment="1" applyProtection="1">
      <alignment horizontal="center"/>
    </xf>
    <xf numFmtId="0" fontId="1" fillId="8" borderId="5" xfId="1" applyFont="1" applyFill="1" applyBorder="1" applyAlignment="1" applyProtection="1">
      <alignment horizontal="center"/>
    </xf>
    <xf numFmtId="0" fontId="1" fillId="5" borderId="4" xfId="1" applyFont="1" applyFill="1" applyBorder="1" applyAlignment="1" applyProtection="1">
      <alignment horizontal="center"/>
    </xf>
    <xf numFmtId="0" fontId="1" fillId="5" borderId="0" xfId="1" applyFont="1" applyFill="1" applyBorder="1" applyAlignment="1" applyProtection="1">
      <alignment horizontal="center"/>
    </xf>
    <xf numFmtId="0" fontId="1" fillId="5" borderId="5" xfId="1"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7"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7" borderId="2" xfId="0" quotePrefix="1" applyFont="1" applyFill="1" applyBorder="1" applyAlignment="1" applyProtection="1">
      <alignment horizontal="left"/>
    </xf>
    <xf numFmtId="0" fontId="8" fillId="7" borderId="6" xfId="0" quotePrefix="1" applyFont="1" applyFill="1" applyBorder="1" applyAlignment="1" applyProtection="1">
      <alignment horizontal="left"/>
    </xf>
    <xf numFmtId="0" fontId="8" fillId="7" borderId="3" xfId="0" quotePrefix="1"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7" borderId="2" xfId="0" applyFont="1" applyFill="1" applyBorder="1" applyAlignment="1" applyProtection="1">
      <alignment horizontal="left"/>
    </xf>
    <xf numFmtId="0" fontId="8" fillId="7" borderId="6" xfId="0" applyFont="1" applyFill="1" applyBorder="1" applyAlignment="1" applyProtection="1">
      <alignment horizontal="left"/>
    </xf>
    <xf numFmtId="0" fontId="8" fillId="7" borderId="3" xfId="0" applyFont="1" applyFill="1" applyBorder="1" applyAlignment="1" applyProtection="1">
      <alignment horizontal="left"/>
    </xf>
    <xf numFmtId="0" fontId="8" fillId="7" borderId="2" xfId="0" applyFont="1" applyFill="1" applyBorder="1" applyAlignment="1" applyProtection="1">
      <alignment horizontal="left" wrapText="1"/>
    </xf>
    <xf numFmtId="0" fontId="8" fillId="7" borderId="6" xfId="0" applyFont="1" applyFill="1" applyBorder="1" applyAlignment="1" applyProtection="1">
      <alignment horizontal="left" wrapText="1"/>
    </xf>
    <xf numFmtId="0" fontId="8" fillId="7"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7" borderId="2" xfId="0" applyNumberFormat="1" applyFont="1" applyFill="1" applyBorder="1" applyAlignment="1" applyProtection="1">
      <alignment horizontal="left" wrapText="1"/>
    </xf>
    <xf numFmtId="49" fontId="8" fillId="7" borderId="6" xfId="0" applyNumberFormat="1" applyFont="1" applyFill="1" applyBorder="1" applyAlignment="1" applyProtection="1">
      <alignment horizontal="left" wrapText="1"/>
    </xf>
    <xf numFmtId="49" fontId="8" fillId="7"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7" fillId="3" borderId="3" xfId="0" applyFont="1" applyFill="1" applyBorder="1" applyAlignment="1" applyProtection="1"/>
  </cellXfs>
  <cellStyles count="4">
    <cellStyle name="Link" xfId="1" builtinId="8"/>
    <cellStyle name="Normal" xfId="0" builtinId="0"/>
    <cellStyle name="Normal 12" xfId="2" xr:uid="{00000000-0005-0000-0000-000003000000}"/>
    <cellStyle name="Procent" xfId="3"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87" zoomScaleNormal="100" zoomScalePageLayoutView="87"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74" t="s">
        <v>4</v>
      </c>
      <c r="E6" s="74"/>
      <c r="F6" s="74"/>
      <c r="G6" s="74"/>
      <c r="H6" s="3"/>
      <c r="I6" s="1"/>
    </row>
    <row r="7" spans="1:9" ht="15" customHeight="1" x14ac:dyDescent="0.25">
      <c r="A7" s="1"/>
      <c r="B7" s="1"/>
      <c r="C7" s="3"/>
      <c r="D7" s="74"/>
      <c r="E7" s="74"/>
      <c r="F7" s="74"/>
      <c r="G7" s="74"/>
      <c r="H7" s="3"/>
      <c r="I7" s="1"/>
    </row>
    <row r="8" spans="1:9" ht="15.75" x14ac:dyDescent="0.25">
      <c r="A8" s="1"/>
      <c r="B8" s="1"/>
      <c r="C8" s="4"/>
      <c r="D8" s="79" t="s">
        <v>128</v>
      </c>
      <c r="E8" s="79"/>
      <c r="F8" s="79"/>
      <c r="G8" s="79"/>
      <c r="H8" s="1"/>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78" t="s">
        <v>5</v>
      </c>
      <c r="E11" s="78"/>
      <c r="F11" s="78"/>
      <c r="G11" s="78"/>
      <c r="H11" s="5"/>
      <c r="I11" s="1"/>
    </row>
    <row r="12" spans="1:9" x14ac:dyDescent="0.25">
      <c r="A12" s="1"/>
      <c r="B12" s="1"/>
      <c r="C12" s="1"/>
      <c r="D12" s="1"/>
      <c r="E12" s="1"/>
      <c r="F12" s="1"/>
      <c r="G12" s="1"/>
      <c r="H12" s="1"/>
      <c r="I12" s="1"/>
    </row>
    <row r="13" spans="1:9" x14ac:dyDescent="0.25">
      <c r="A13" s="1"/>
      <c r="B13" s="1"/>
      <c r="C13" s="6" t="s">
        <v>6</v>
      </c>
      <c r="D13" s="71" t="s">
        <v>80</v>
      </c>
      <c r="E13" s="72"/>
      <c r="F13" s="72"/>
      <c r="G13" s="73"/>
      <c r="H13" s="1"/>
      <c r="I13" s="1"/>
    </row>
    <row r="14" spans="1:9" x14ac:dyDescent="0.25">
      <c r="A14" s="1"/>
      <c r="B14" s="1"/>
      <c r="C14" s="6" t="s">
        <v>14</v>
      </c>
      <c r="D14" s="71" t="s">
        <v>110</v>
      </c>
      <c r="E14" s="72"/>
      <c r="F14" s="72"/>
      <c r="G14" s="73"/>
      <c r="H14" s="1"/>
      <c r="I14" s="1"/>
    </row>
    <row r="15" spans="1:9" x14ac:dyDescent="0.25">
      <c r="A15" s="1"/>
      <c r="B15" s="1"/>
      <c r="C15" s="6" t="s">
        <v>26</v>
      </c>
      <c r="D15" s="71" t="s">
        <v>68</v>
      </c>
      <c r="E15" s="72"/>
      <c r="F15" s="72"/>
      <c r="G15" s="73"/>
      <c r="H15" s="1"/>
      <c r="I15" s="1"/>
    </row>
    <row r="16" spans="1:9" x14ac:dyDescent="0.25">
      <c r="A16" s="1"/>
      <c r="B16" s="1"/>
      <c r="C16" s="6" t="s">
        <v>27</v>
      </c>
      <c r="D16" s="71" t="s">
        <v>107</v>
      </c>
      <c r="E16" s="72"/>
      <c r="F16" s="72"/>
      <c r="G16" s="73"/>
      <c r="H16" s="1"/>
      <c r="I16" s="1"/>
    </row>
    <row r="17" spans="1:9" x14ac:dyDescent="0.25">
      <c r="A17" s="1"/>
      <c r="B17" s="1"/>
      <c r="C17" s="6" t="s">
        <v>45</v>
      </c>
      <c r="D17" s="71" t="s">
        <v>108</v>
      </c>
      <c r="E17" s="72"/>
      <c r="F17" s="72"/>
      <c r="G17" s="73"/>
      <c r="H17" s="1"/>
      <c r="I17" s="1"/>
    </row>
    <row r="18" spans="1:9" x14ac:dyDescent="0.25">
      <c r="A18" s="1"/>
      <c r="B18" s="1"/>
      <c r="C18" s="6" t="s">
        <v>7</v>
      </c>
      <c r="D18" s="83" t="s">
        <v>11</v>
      </c>
      <c r="E18" s="84"/>
      <c r="F18" s="84"/>
      <c r="G18" s="85"/>
      <c r="H18" s="1"/>
      <c r="I18" s="1"/>
    </row>
    <row r="19" spans="1:9" x14ac:dyDescent="0.25">
      <c r="A19" s="1"/>
      <c r="B19" s="1"/>
      <c r="C19" s="6" t="s">
        <v>8</v>
      </c>
      <c r="D19" s="75" t="s">
        <v>109</v>
      </c>
      <c r="E19" s="76"/>
      <c r="F19" s="76"/>
      <c r="G19" s="77"/>
      <c r="H19" s="1"/>
      <c r="I19" s="1"/>
    </row>
    <row r="20" spans="1:9" x14ac:dyDescent="0.25">
      <c r="A20" s="1"/>
      <c r="B20" s="1"/>
      <c r="C20" s="6" t="s">
        <v>42</v>
      </c>
      <c r="D20" s="75" t="s">
        <v>83</v>
      </c>
      <c r="E20" s="76"/>
      <c r="F20" s="76"/>
      <c r="G20" s="77"/>
      <c r="H20" s="1"/>
      <c r="I20" s="1"/>
    </row>
    <row r="21" spans="1:9" x14ac:dyDescent="0.25">
      <c r="A21" s="1"/>
      <c r="B21" s="1"/>
      <c r="C21" s="6" t="s">
        <v>106</v>
      </c>
      <c r="D21" s="75" t="s">
        <v>79</v>
      </c>
      <c r="E21" s="76"/>
      <c r="F21" s="76"/>
      <c r="G21" s="77"/>
      <c r="H21" s="1"/>
      <c r="I21" s="1"/>
    </row>
    <row r="22" spans="1:9" x14ac:dyDescent="0.25">
      <c r="A22" s="1"/>
      <c r="B22" s="1"/>
      <c r="C22" s="6" t="s">
        <v>90</v>
      </c>
      <c r="D22" s="75" t="s">
        <v>33</v>
      </c>
      <c r="E22" s="76"/>
      <c r="F22" s="76"/>
      <c r="G22" s="77"/>
      <c r="H22" s="1"/>
      <c r="I22" s="1"/>
    </row>
    <row r="23" spans="1:9" x14ac:dyDescent="0.25">
      <c r="A23" s="1"/>
      <c r="B23" s="1"/>
      <c r="C23" s="6" t="s">
        <v>91</v>
      </c>
      <c r="D23" s="75" t="s">
        <v>34</v>
      </c>
      <c r="E23" s="76"/>
      <c r="F23" s="76"/>
      <c r="G23" s="77"/>
      <c r="H23" s="1"/>
      <c r="I23" s="1"/>
    </row>
    <row r="24" spans="1:9" x14ac:dyDescent="0.25">
      <c r="A24" s="1"/>
      <c r="B24" s="1"/>
      <c r="C24" s="6" t="s">
        <v>9</v>
      </c>
      <c r="D24" s="75" t="s">
        <v>48</v>
      </c>
      <c r="E24" s="76"/>
      <c r="F24" s="76"/>
      <c r="G24" s="77"/>
      <c r="H24" s="1"/>
      <c r="I24" s="1"/>
    </row>
    <row r="25" spans="1:9" x14ac:dyDescent="0.25">
      <c r="A25" s="1"/>
      <c r="B25" s="1"/>
      <c r="C25" s="6" t="s">
        <v>37</v>
      </c>
      <c r="D25" s="75" t="s">
        <v>28</v>
      </c>
      <c r="E25" s="76"/>
      <c r="F25" s="76"/>
      <c r="G25" s="77"/>
      <c r="H25" s="1"/>
      <c r="I25" s="1"/>
    </row>
    <row r="26" spans="1:9" x14ac:dyDescent="0.25">
      <c r="A26" s="1"/>
      <c r="B26" s="1"/>
      <c r="C26" s="6" t="s">
        <v>92</v>
      </c>
      <c r="D26" s="80" t="s">
        <v>43</v>
      </c>
      <c r="E26" s="81"/>
      <c r="F26" s="81"/>
      <c r="G26" s="82"/>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30"/>
      <c r="B51" s="30"/>
      <c r="C51" s="30"/>
      <c r="D51" s="30"/>
      <c r="E51" s="30"/>
      <c r="F51" s="30"/>
      <c r="G51" s="30"/>
      <c r="H51" s="30"/>
      <c r="I51" s="30"/>
    </row>
  </sheetData>
  <sheetProtection algorithmName="SHA-512" hashValue="fOvoVhjSePH/4DSNqUDLVzRS8Fc/qPk4L593UnoDelZhHujaOGeJ93VrXOT1HD26Ns1KoIvgSiMh2z9ITe3KVg==" saltValue="mmCMTc7fDk4kLX1b3I6RYw==" spinCount="100000" sheet="1" objects="1" scenarios="1"/>
  <customSheetViews>
    <customSheetView guid="{61068CEC-D951-4EA8-B2F0-E3FAF0E2CE33}" showPageBreaks="1" showGridLines="0" view="pageLayout" topLeftCell="A7">
      <selection activeCell="E10" sqref="E10"/>
      <pageMargins left="0.71875" right="0.7" top="0.75" bottom="0.75" header="0.3" footer="0.3"/>
      <pageSetup paperSize="9" orientation="portrait" r:id="rId1"/>
    </customSheetView>
  </customSheetViews>
  <mergeCells count="17">
    <mergeCell ref="D25:G25"/>
    <mergeCell ref="D26:G26"/>
    <mergeCell ref="D18:G18"/>
    <mergeCell ref="D21:G21"/>
    <mergeCell ref="D22:G22"/>
    <mergeCell ref="D24:G24"/>
    <mergeCell ref="D23:G23"/>
    <mergeCell ref="D20:G20"/>
    <mergeCell ref="D14:G14"/>
    <mergeCell ref="D6:G7"/>
    <mergeCell ref="D19:G19"/>
    <mergeCell ref="D11:G11"/>
    <mergeCell ref="D8:G8"/>
    <mergeCell ref="D15:G15"/>
    <mergeCell ref="D16:G16"/>
    <mergeCell ref="D13:G13"/>
    <mergeCell ref="D17:G17"/>
  </mergeCells>
  <hyperlinks>
    <hyperlink ref="D14:G14" location="'Fane 2.2. Økonomisk ramme 2025'!A1" display="Samlet økonomisk ramme for 2025" xr:uid="{00000000-0004-0000-0000-000000000000}"/>
    <hyperlink ref="D22:G22" location="'Fane 7.1. Varige tillæg'!A1" display="Varige tillæg" xr:uid="{00000000-0004-0000-0000-000001000000}"/>
    <hyperlink ref="D24:G24" location="'Fane 9. Tilknyttet virksomhed'!A1" display="Tilknyttet virksomhed" xr:uid="{00000000-0004-0000-0000-000002000000}"/>
    <hyperlink ref="D25:G25" location="'Fane 10.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18:G18" location="'Fane 4. Ikke-påvirkelige omk.'!A1" display="Ikke-påvirkelige omkostninger" xr:uid="{00000000-0004-0000-0000-000007000000}"/>
    <hyperlink ref="D19:G19" location="'Fane 5. Kontrol af ØR2022'!A1" display="Kontrol af den økonomiske ramme for 2022" xr:uid="{00000000-0004-0000-0000-000008000000}"/>
    <hyperlink ref="D26:G26" location="'Fane 11. Nøgletal'!A1" display="Nøgletal" xr:uid="{00000000-0004-0000-0000-000009000000}"/>
    <hyperlink ref="D17:G17" location="'Fane 3. Omkostninger i ØR2023'!A1" display="Omkostninger i ØR2023" xr:uid="{00000000-0004-0000-0000-00000A000000}"/>
    <hyperlink ref="D23:G23" location="'Fane 8.2. Engangstillæg'!A1" display="Engangstillæg" xr:uid="{00000000-0004-0000-0000-00000B000000}"/>
    <hyperlink ref="D21:G21" location="'Fane 7. Anlægsprojekter (§ 19)'!A1" display="Anlægsprojekter (§ 19) " xr:uid="{00000000-0004-0000-0000-00000C000000}"/>
    <hyperlink ref="D20:G20" location="'Fane 6. Skattesagen'!A1" display="Skattesagen" xr:uid="{00000000-0004-0000-0000-00000D000000}"/>
  </hyperlinks>
  <pageMargins left="0.71875"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dimension ref="A1:L46"/>
  <sheetViews>
    <sheetView showGridLines="0" view="pageLayout" zoomScaleNormal="100" workbookViewId="0"/>
  </sheetViews>
  <sheetFormatPr defaultColWidth="9.140625" defaultRowHeight="15" x14ac:dyDescent="0.25"/>
  <cols>
    <col min="1" max="1" width="3.5703125" style="2" customWidth="1"/>
    <col min="2" max="2" width="23.140625" style="2" customWidth="1"/>
    <col min="3" max="3" width="6.5703125" style="2" customWidth="1"/>
    <col min="4" max="4" width="9.5703125" style="2" customWidth="1"/>
    <col min="5" max="5" width="3" style="2" customWidth="1"/>
    <col min="6" max="6" width="9.5703125" style="2" customWidth="1"/>
    <col min="7" max="7" width="3" style="2" customWidth="1"/>
    <col min="8" max="8" width="9.5703125" style="2" customWidth="1"/>
    <col min="9" max="9" width="3" style="2" customWidth="1"/>
    <col min="10" max="10" width="9.5703125" style="2" customWidth="1"/>
    <col min="11" max="11" width="3.28515625" style="2" customWidth="1"/>
    <col min="12" max="12" width="3.570312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86" t="s">
        <v>84</v>
      </c>
      <c r="C3" s="86"/>
      <c r="D3" s="86"/>
      <c r="E3" s="86"/>
      <c r="F3" s="86"/>
      <c r="G3" s="86"/>
      <c r="H3" s="86"/>
      <c r="I3" s="86"/>
      <c r="J3" s="86"/>
      <c r="K3" s="86"/>
      <c r="L3" s="1"/>
    </row>
    <row r="4" spans="1:12" ht="15" customHeight="1" x14ac:dyDescent="0.25">
      <c r="A4" s="1"/>
      <c r="B4" s="86"/>
      <c r="C4" s="86"/>
      <c r="D4" s="86"/>
      <c r="E4" s="86"/>
      <c r="F4" s="86"/>
      <c r="G4" s="86"/>
      <c r="H4" s="86"/>
      <c r="I4" s="86"/>
      <c r="J4" s="86"/>
      <c r="K4" s="86"/>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0" t="s">
        <v>76</v>
      </c>
      <c r="C8" s="91"/>
      <c r="D8" s="91"/>
      <c r="E8" s="91"/>
      <c r="F8" s="91"/>
      <c r="G8" s="91"/>
      <c r="H8" s="91"/>
      <c r="I8" s="91"/>
      <c r="J8" s="91"/>
      <c r="K8" s="92"/>
      <c r="L8" s="1"/>
    </row>
    <row r="9" spans="1:12" ht="39.75" customHeight="1" x14ac:dyDescent="0.25">
      <c r="A9" s="1"/>
      <c r="B9" s="41" t="s">
        <v>0</v>
      </c>
      <c r="C9" s="16" t="s">
        <v>1</v>
      </c>
      <c r="D9" s="115" t="s">
        <v>81</v>
      </c>
      <c r="E9" s="116"/>
      <c r="F9" s="115" t="s">
        <v>2</v>
      </c>
      <c r="G9" s="116"/>
      <c r="H9" s="115" t="s">
        <v>82</v>
      </c>
      <c r="I9" s="116"/>
      <c r="J9" s="115" t="s">
        <v>22</v>
      </c>
      <c r="K9" s="116"/>
      <c r="L9" s="1"/>
    </row>
    <row r="10" spans="1:12" x14ac:dyDescent="0.25">
      <c r="A10" s="1"/>
      <c r="B10" s="66" t="s">
        <v>133</v>
      </c>
      <c r="C10" s="29">
        <v>0</v>
      </c>
      <c r="D10" s="8">
        <v>0</v>
      </c>
      <c r="E10" s="12" t="s">
        <v>3</v>
      </c>
      <c r="F10" s="8">
        <f>IFERROR(D10/C10,0)</f>
        <v>0</v>
      </c>
      <c r="G10" s="12" t="s">
        <v>3</v>
      </c>
      <c r="H10" s="8">
        <v>0</v>
      </c>
      <c r="I10" s="12" t="s">
        <v>3</v>
      </c>
      <c r="J10" s="8">
        <v>0</v>
      </c>
      <c r="K10" s="12" t="s">
        <v>3</v>
      </c>
      <c r="L10" s="1"/>
    </row>
    <row r="11" spans="1:12" x14ac:dyDescent="0.25">
      <c r="A11" s="1"/>
      <c r="B11" s="54" t="s">
        <v>77</v>
      </c>
      <c r="C11" s="55"/>
      <c r="D11" s="56"/>
      <c r="E11" s="56"/>
      <c r="F11" s="10">
        <f>SUM(F10:F10)</f>
        <v>0</v>
      </c>
      <c r="G11" s="11" t="s">
        <v>3</v>
      </c>
      <c r="H11" s="10">
        <f>SUM(H10:H10)</f>
        <v>0</v>
      </c>
      <c r="I11" s="11" t="s">
        <v>3</v>
      </c>
      <c r="J11" s="10">
        <f>SUM(J10:J10)</f>
        <v>0</v>
      </c>
      <c r="K11" s="11"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30"/>
      <c r="B46" s="30"/>
      <c r="C46" s="30"/>
      <c r="D46" s="30"/>
      <c r="E46" s="30"/>
      <c r="F46" s="30"/>
      <c r="G46" s="30"/>
      <c r="H46" s="30"/>
      <c r="I46" s="30"/>
      <c r="J46" s="30"/>
      <c r="K46" s="30"/>
      <c r="L46" s="30"/>
    </row>
  </sheetData>
  <sheetProtection algorithmName="SHA-512" hashValue="w+D8zjFbccXm5Zq9h9qab2uw+oBGZWy5iKvepXIhqUQ8H5Klo1WkIYOFrLi6sviFw6yuoS/17UiLFUgBXQ8BaA==" saltValue="XLlVntikeMcnQn68blj44A==" spinCount="100000" sheet="1" objects="1" scenarios="1"/>
  <customSheetViews>
    <customSheetView guid="{61068CEC-D951-4EA8-B2F0-E3FAF0E2CE33}" showPageBreaks="1" showGridLines="0" view="pageLayout">
      <selection activeCell="E12" sqref="E12"/>
      <pageMargins left="0.7" right="0.7" top="0.75" bottom="0.75" header="0.3" footer="0.3"/>
      <pageSetup paperSize="9" orientation="portrait" r:id="rId1"/>
    </customSheetView>
  </customSheetViews>
  <mergeCells count="6">
    <mergeCell ref="B3:K4"/>
    <mergeCell ref="B8:K8"/>
    <mergeCell ref="D9:E9"/>
    <mergeCell ref="F9:G9"/>
    <mergeCell ref="H9:I9"/>
    <mergeCell ref="J9:K9"/>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G53"/>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85</v>
      </c>
      <c r="C3" s="86"/>
      <c r="D3" s="86"/>
      <c r="E3" s="86"/>
      <c r="F3" s="86"/>
      <c r="G3" s="1"/>
    </row>
    <row r="4" spans="1:7" ht="15" customHeight="1" x14ac:dyDescent="0.25">
      <c r="A4" s="1"/>
      <c r="B4" s="86"/>
      <c r="C4" s="86"/>
      <c r="D4" s="86"/>
      <c r="E4" s="86"/>
      <c r="F4" s="86"/>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69" t="s">
        <v>30</v>
      </c>
      <c r="C8" s="22"/>
      <c r="D8" s="22"/>
      <c r="E8" s="22"/>
      <c r="F8" s="70"/>
      <c r="G8" s="1"/>
    </row>
    <row r="9" spans="1:7" ht="17.25" customHeight="1" x14ac:dyDescent="0.25">
      <c r="A9" s="1"/>
      <c r="B9" s="64" t="s">
        <v>15</v>
      </c>
      <c r="C9" s="64" t="s">
        <v>10</v>
      </c>
      <c r="D9" s="65"/>
      <c r="E9" s="64" t="s">
        <v>23</v>
      </c>
      <c r="F9" s="68"/>
      <c r="G9" s="1"/>
    </row>
    <row r="10" spans="1:7" x14ac:dyDescent="0.25">
      <c r="A10" s="1"/>
      <c r="B10" s="20" t="s">
        <v>72</v>
      </c>
      <c r="C10" s="19">
        <f>'Fane 7. Anlægsprojekter (§ 19)'!H11</f>
        <v>0</v>
      </c>
      <c r="D10" s="12" t="s">
        <v>3</v>
      </c>
      <c r="E10" s="8">
        <f>SUM('Fane 7. Anlægsprojekter (§ 19)'!F11,'Fane 7. Anlægsprojekter (§ 19)'!J11)</f>
        <v>0</v>
      </c>
      <c r="F10" s="12" t="s">
        <v>3</v>
      </c>
      <c r="G10" s="1"/>
    </row>
    <row r="11" spans="1:7" x14ac:dyDescent="0.25">
      <c r="A11" s="1"/>
      <c r="B11" s="20" t="s">
        <v>151</v>
      </c>
      <c r="C11" s="19">
        <v>128987</v>
      </c>
      <c r="D11" s="12" t="s">
        <v>3</v>
      </c>
      <c r="E11" s="8">
        <v>0</v>
      </c>
      <c r="F11" s="12" t="s">
        <v>3</v>
      </c>
      <c r="G11" s="1"/>
    </row>
    <row r="12" spans="1:7" x14ac:dyDescent="0.25">
      <c r="A12" s="1"/>
      <c r="B12" s="20" t="s">
        <v>152</v>
      </c>
      <c r="C12" s="19">
        <v>44714</v>
      </c>
      <c r="D12" s="12" t="s">
        <v>3</v>
      </c>
      <c r="E12" s="8">
        <v>13164</v>
      </c>
      <c r="F12" s="12" t="s">
        <v>3</v>
      </c>
      <c r="G12" s="1"/>
    </row>
    <row r="13" spans="1:7" x14ac:dyDescent="0.25">
      <c r="A13" s="1"/>
      <c r="B13" s="20"/>
      <c r="C13" s="19"/>
      <c r="D13" s="12" t="s">
        <v>3</v>
      </c>
      <c r="E13" s="8"/>
      <c r="F13" s="12" t="s">
        <v>3</v>
      </c>
      <c r="G13" s="1"/>
    </row>
    <row r="14" spans="1:7" x14ac:dyDescent="0.25">
      <c r="A14" s="1"/>
      <c r="B14" s="20"/>
      <c r="C14" s="19"/>
      <c r="D14" s="12" t="s">
        <v>3</v>
      </c>
      <c r="E14" s="8"/>
      <c r="F14" s="12" t="s">
        <v>3</v>
      </c>
      <c r="G14" s="1"/>
    </row>
    <row r="15" spans="1:7" x14ac:dyDescent="0.25">
      <c r="A15" s="1"/>
      <c r="B15" s="20"/>
      <c r="C15" s="19"/>
      <c r="D15" s="12" t="s">
        <v>3</v>
      </c>
      <c r="E15" s="8"/>
      <c r="F15" s="12" t="s">
        <v>3</v>
      </c>
      <c r="G15" s="1"/>
    </row>
    <row r="16" spans="1:7" x14ac:dyDescent="0.25">
      <c r="A16" s="1"/>
      <c r="B16" s="69" t="s">
        <v>73</v>
      </c>
      <c r="C16" s="10">
        <f>SUM(C10:C15)</f>
        <v>173701</v>
      </c>
      <c r="D16" s="11" t="s">
        <v>3</v>
      </c>
      <c r="E16" s="10">
        <f>SUM(E10:E15)</f>
        <v>13164</v>
      </c>
      <c r="F16" s="11" t="s">
        <v>3</v>
      </c>
      <c r="G16" s="1"/>
    </row>
    <row r="17" spans="1:7" x14ac:dyDescent="0.25">
      <c r="A17" s="1"/>
      <c r="B17" s="69" t="s">
        <v>129</v>
      </c>
      <c r="C17" s="10">
        <f>C16*(1+'Fane 11. Nøgletal'!C16)</f>
        <v>187736.04079999999</v>
      </c>
      <c r="D17" s="11" t="s">
        <v>3</v>
      </c>
      <c r="E17" s="10">
        <f>E16*(1+'Fane 11. Nøgletal'!C16)</f>
        <v>14227.6512</v>
      </c>
      <c r="F17" s="11"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30"/>
      <c r="B51" s="30"/>
      <c r="C51" s="30"/>
      <c r="D51" s="30"/>
      <c r="E51" s="30"/>
      <c r="F51" s="30"/>
      <c r="G51" s="30"/>
    </row>
    <row r="52" spans="1:7" x14ac:dyDescent="0.25">
      <c r="A52" s="30"/>
      <c r="B52" s="30"/>
      <c r="C52" s="30"/>
      <c r="D52" s="30"/>
      <c r="E52" s="30"/>
      <c r="F52" s="30"/>
      <c r="G52" s="30"/>
    </row>
    <row r="53" spans="1:7" x14ac:dyDescent="0.25">
      <c r="A53" s="30"/>
      <c r="B53" s="30"/>
      <c r="C53" s="30"/>
      <c r="D53" s="30"/>
      <c r="E53" s="30"/>
      <c r="F53" s="30"/>
      <c r="G53" s="30"/>
    </row>
  </sheetData>
  <sheetProtection algorithmName="SHA-512" hashValue="J03VykwazbQUvv+f77Tv5amxYnAs9gCNrSFoM5qodFxR2FbInU2LHXLbJhzD/RdsgYQZ20FKL7dWBLD9pQSKXw==" saltValue="hwl8CKtaOgtnntrCGRM4iA==" spinCount="100000" sheet="1" objects="1" scenarios="1"/>
  <customSheetViews>
    <customSheetView guid="{61068CEC-D951-4EA8-B2F0-E3FAF0E2CE33}" showPageBreaks="1" showGridLines="0" view="pageLayout">
      <selection activeCell="I17" sqref="I17"/>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1"/>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86</v>
      </c>
      <c r="C3" s="86"/>
      <c r="D3" s="86"/>
      <c r="E3" s="86"/>
      <c r="F3" s="86"/>
      <c r="G3" s="1"/>
    </row>
    <row r="4" spans="1:7" ht="15" customHeight="1" x14ac:dyDescent="0.25">
      <c r="A4" s="1"/>
      <c r="B4" s="86"/>
      <c r="C4" s="86"/>
      <c r="D4" s="86"/>
      <c r="E4" s="86"/>
      <c r="F4" s="86"/>
      <c r="G4" s="1"/>
    </row>
    <row r="5" spans="1:7" x14ac:dyDescent="0.25">
      <c r="A5" s="1"/>
      <c r="B5" s="1"/>
      <c r="C5" s="1"/>
      <c r="D5" s="1"/>
      <c r="E5" s="1"/>
      <c r="F5" s="1"/>
      <c r="G5" s="1"/>
    </row>
    <row r="6" spans="1:7" x14ac:dyDescent="0.25">
      <c r="A6" s="1"/>
      <c r="B6" s="1"/>
      <c r="C6" s="1"/>
      <c r="D6" s="1"/>
      <c r="E6" s="1"/>
      <c r="F6" s="1"/>
      <c r="G6" s="1"/>
    </row>
    <row r="7" spans="1:7" x14ac:dyDescent="0.25">
      <c r="A7" s="1"/>
      <c r="B7" s="90" t="s">
        <v>38</v>
      </c>
      <c r="C7" s="91"/>
      <c r="D7" s="91"/>
      <c r="E7" s="91"/>
      <c r="F7" s="92"/>
      <c r="G7" s="1"/>
    </row>
    <row r="8" spans="1:7" x14ac:dyDescent="0.25">
      <c r="A8" s="1"/>
      <c r="B8" s="64" t="s">
        <v>15</v>
      </c>
      <c r="C8" s="64" t="s">
        <v>10</v>
      </c>
      <c r="D8" s="65"/>
      <c r="E8" s="64" t="s">
        <v>23</v>
      </c>
      <c r="F8" s="68"/>
      <c r="G8" s="1"/>
    </row>
    <row r="9" spans="1:7" x14ac:dyDescent="0.25">
      <c r="A9" s="1"/>
      <c r="B9" s="20" t="s">
        <v>153</v>
      </c>
      <c r="C9" s="19"/>
      <c r="D9" s="12" t="s">
        <v>3</v>
      </c>
      <c r="E9" s="19"/>
      <c r="F9" s="12" t="s">
        <v>3</v>
      </c>
      <c r="G9" s="1"/>
    </row>
    <row r="10" spans="1:7" x14ac:dyDescent="0.25">
      <c r="A10" s="1"/>
      <c r="B10" s="20"/>
      <c r="C10" s="19"/>
      <c r="D10" s="12" t="s">
        <v>3</v>
      </c>
      <c r="E10" s="19"/>
      <c r="F10" s="12" t="s">
        <v>3</v>
      </c>
      <c r="G10" s="1"/>
    </row>
    <row r="11" spans="1:7" x14ac:dyDescent="0.25">
      <c r="A11" s="1"/>
      <c r="B11" s="20"/>
      <c r="C11" s="19"/>
      <c r="D11" s="12" t="s">
        <v>3</v>
      </c>
      <c r="E11" s="19"/>
      <c r="F11" s="12" t="s">
        <v>3</v>
      </c>
      <c r="G11" s="1"/>
    </row>
    <row r="12" spans="1:7" x14ac:dyDescent="0.25">
      <c r="A12" s="1"/>
      <c r="B12" s="20"/>
      <c r="C12" s="19"/>
      <c r="D12" s="12" t="s">
        <v>3</v>
      </c>
      <c r="E12" s="19"/>
      <c r="F12" s="12" t="s">
        <v>3</v>
      </c>
      <c r="G12" s="1"/>
    </row>
    <row r="13" spans="1:7" x14ac:dyDescent="0.25">
      <c r="A13" s="1"/>
      <c r="B13" s="20"/>
      <c r="C13" s="19"/>
      <c r="D13" s="12" t="s">
        <v>3</v>
      </c>
      <c r="E13" s="19"/>
      <c r="F13" s="12" t="s">
        <v>3</v>
      </c>
      <c r="G13" s="1"/>
    </row>
    <row r="14" spans="1:7" x14ac:dyDescent="0.25">
      <c r="A14" s="1"/>
      <c r="B14" s="69" t="s">
        <v>130</v>
      </c>
      <c r="C14" s="10">
        <f>SUM(C9:C13)</f>
        <v>0</v>
      </c>
      <c r="D14" s="11" t="s">
        <v>3</v>
      </c>
      <c r="E14" s="10">
        <f>SUM(E9:E13)</f>
        <v>0</v>
      </c>
      <c r="F14" s="11" t="s">
        <v>3</v>
      </c>
      <c r="G14" s="1"/>
    </row>
    <row r="15" spans="1:7" x14ac:dyDescent="0.25">
      <c r="A15" s="1"/>
      <c r="B15" s="69" t="s">
        <v>131</v>
      </c>
      <c r="C15" s="10">
        <f>C14*(1+'Fane 11. Nøgletal'!C16)^2</f>
        <v>0</v>
      </c>
      <c r="D15" s="11" t="s">
        <v>3</v>
      </c>
      <c r="E15" s="10">
        <f>E14*(1+'Fane 11. Nøgletal'!C16)^2</f>
        <v>0</v>
      </c>
      <c r="F15" s="11" t="s">
        <v>3</v>
      </c>
      <c r="G15" s="1"/>
    </row>
    <row r="16" spans="1:7" x14ac:dyDescent="0.25">
      <c r="A16" s="1"/>
      <c r="B16" s="1"/>
      <c r="C16" s="1"/>
      <c r="D16" s="1"/>
      <c r="E16" s="1"/>
      <c r="F16" s="1"/>
      <c r="G16" s="1"/>
    </row>
    <row r="17" spans="1:7" x14ac:dyDescent="0.25">
      <c r="A17" s="1"/>
      <c r="B17" s="117"/>
      <c r="C17" s="117"/>
      <c r="D17" s="117"/>
      <c r="E17" s="117"/>
      <c r="F17" s="117"/>
      <c r="G17" s="1"/>
    </row>
    <row r="18" spans="1:7" x14ac:dyDescent="0.25">
      <c r="A18" s="1"/>
      <c r="B18" s="32"/>
      <c r="C18" s="32"/>
      <c r="D18" s="32"/>
      <c r="E18" s="32"/>
      <c r="F18" s="33"/>
      <c r="G18" s="1"/>
    </row>
    <row r="19" spans="1:7" x14ac:dyDescent="0.25">
      <c r="A19" s="1"/>
      <c r="B19" s="34"/>
      <c r="C19" s="35"/>
      <c r="D19" s="36"/>
      <c r="E19" s="35"/>
      <c r="F19" s="36"/>
      <c r="G19" s="1"/>
    </row>
    <row r="20" spans="1:7" x14ac:dyDescent="0.25">
      <c r="A20" s="1"/>
      <c r="B20" s="34"/>
      <c r="C20" s="35"/>
      <c r="D20" s="36"/>
      <c r="E20" s="35"/>
      <c r="F20" s="36"/>
      <c r="G20" s="1"/>
    </row>
    <row r="21" spans="1:7" x14ac:dyDescent="0.25">
      <c r="A21" s="1"/>
      <c r="B21" s="37"/>
      <c r="C21" s="38"/>
      <c r="D21" s="39"/>
      <c r="E21" s="38"/>
      <c r="F21" s="39"/>
      <c r="G21" s="1"/>
    </row>
    <row r="22" spans="1:7" x14ac:dyDescent="0.25">
      <c r="A22" s="1"/>
      <c r="B22" s="37"/>
      <c r="C22" s="38"/>
      <c r="D22" s="39"/>
      <c r="E22" s="38"/>
      <c r="F22" s="39"/>
      <c r="G22" s="1"/>
    </row>
    <row r="23" spans="1:7" x14ac:dyDescent="0.25">
      <c r="A23" s="1"/>
      <c r="B23" s="31"/>
      <c r="C23" s="31"/>
      <c r="D23" s="31"/>
      <c r="E23" s="31"/>
      <c r="F23" s="31"/>
      <c r="G23" s="1"/>
    </row>
    <row r="24" spans="1:7" x14ac:dyDescent="0.25">
      <c r="A24" s="1"/>
      <c r="B24" s="117"/>
      <c r="C24" s="117"/>
      <c r="D24" s="117"/>
      <c r="E24" s="117"/>
      <c r="F24" s="117"/>
      <c r="G24" s="1"/>
    </row>
    <row r="25" spans="1:7" x14ac:dyDescent="0.25">
      <c r="A25" s="1"/>
      <c r="B25" s="32"/>
      <c r="C25" s="32"/>
      <c r="D25" s="32"/>
      <c r="E25" s="32"/>
      <c r="F25" s="33"/>
      <c r="G25" s="1"/>
    </row>
    <row r="26" spans="1:7" x14ac:dyDescent="0.25">
      <c r="A26" s="1"/>
      <c r="B26" s="34"/>
      <c r="C26" s="35"/>
      <c r="D26" s="36"/>
      <c r="E26" s="35"/>
      <c r="F26" s="36"/>
      <c r="G26" s="1"/>
    </row>
    <row r="27" spans="1:7" x14ac:dyDescent="0.25">
      <c r="A27" s="1"/>
      <c r="B27" s="34"/>
      <c r="C27" s="35"/>
      <c r="D27" s="36"/>
      <c r="E27" s="35"/>
      <c r="F27" s="36"/>
      <c r="G27" s="1"/>
    </row>
    <row r="28" spans="1:7" x14ac:dyDescent="0.25">
      <c r="A28" s="1"/>
      <c r="B28" s="37"/>
      <c r="C28" s="38"/>
      <c r="D28" s="39"/>
      <c r="E28" s="38"/>
      <c r="F28" s="39"/>
      <c r="G28" s="1"/>
    </row>
    <row r="29" spans="1:7" x14ac:dyDescent="0.25">
      <c r="A29" s="1"/>
      <c r="B29" s="37"/>
      <c r="C29" s="38"/>
      <c r="D29" s="39"/>
      <c r="E29" s="38"/>
      <c r="F29" s="39"/>
      <c r="G29" s="1"/>
    </row>
    <row r="30" spans="1:7" x14ac:dyDescent="0.25">
      <c r="A30" s="1"/>
      <c r="B30" s="31"/>
      <c r="C30" s="31"/>
      <c r="D30" s="31"/>
      <c r="E30" s="31"/>
      <c r="F30" s="31"/>
      <c r="G30" s="1"/>
    </row>
    <row r="31" spans="1:7" x14ac:dyDescent="0.25">
      <c r="A31" s="1"/>
      <c r="B31" s="117"/>
      <c r="C31" s="117"/>
      <c r="D31" s="117"/>
      <c r="E31" s="117"/>
      <c r="F31" s="117"/>
      <c r="G31" s="1"/>
    </row>
    <row r="32" spans="1:7" x14ac:dyDescent="0.25">
      <c r="A32" s="1"/>
      <c r="B32" s="32"/>
      <c r="C32" s="32"/>
      <c r="D32" s="32"/>
      <c r="E32" s="32"/>
      <c r="F32" s="33"/>
      <c r="G32" s="1"/>
    </row>
    <row r="33" spans="1:7" x14ac:dyDescent="0.25">
      <c r="A33" s="1"/>
      <c r="B33" s="34"/>
      <c r="C33" s="35"/>
      <c r="D33" s="36"/>
      <c r="E33" s="35"/>
      <c r="F33" s="36"/>
      <c r="G33" s="1"/>
    </row>
    <row r="34" spans="1:7" x14ac:dyDescent="0.25">
      <c r="A34" s="1"/>
      <c r="B34" s="34"/>
      <c r="C34" s="35"/>
      <c r="D34" s="36"/>
      <c r="E34" s="35"/>
      <c r="F34" s="36"/>
      <c r="G34" s="1"/>
    </row>
    <row r="35" spans="1:7" x14ac:dyDescent="0.25">
      <c r="A35" s="1"/>
      <c r="B35" s="37"/>
      <c r="C35" s="38"/>
      <c r="D35" s="39"/>
      <c r="E35" s="38"/>
      <c r="F35" s="39"/>
      <c r="G35" s="1"/>
    </row>
    <row r="36" spans="1:7" x14ac:dyDescent="0.25">
      <c r="A36" s="1"/>
      <c r="B36" s="37"/>
      <c r="C36" s="38"/>
      <c r="D36" s="39"/>
      <c r="E36" s="38"/>
      <c r="F36" s="39"/>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SIR+MwCaWw9azbY2cn6Ce3tf84uEo9z7beyWk/YQ/xn5ppsI4VofOHIwEtU2qK3zFljrSbAoVeXareBqWw9GTw==" saltValue="tftjtNSMI4orre8iHm4Nfg==" spinCount="100000" sheet="1" objects="1" scenarios="1"/>
  <customSheetViews>
    <customSheetView guid="{61068CEC-D951-4EA8-B2F0-E3FAF0E2CE33}" showPageBreaks="1" showGridLines="0" view="pageLayout" topLeftCell="A4">
      <pageMargins left="0.7" right="0.7" top="0.75" bottom="0.75" header="0.3" footer="0.3"/>
      <pageSetup paperSize="9" orientation="portrait" r:id="rId1"/>
    </customSheetView>
  </customSheetViews>
  <mergeCells count="5">
    <mergeCell ref="B31:F31"/>
    <mergeCell ref="B3:F4"/>
    <mergeCell ref="B7:F7"/>
    <mergeCell ref="B17:F17"/>
    <mergeCell ref="B24:F24"/>
  </mergeCell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2"/>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42578125" style="2" customWidth="1"/>
    <col min="4" max="4" width="3.28515625" style="2" customWidth="1"/>
    <col min="5" max="5" width="14.4257812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8" t="s">
        <v>87</v>
      </c>
      <c r="C3" s="88"/>
      <c r="D3" s="88"/>
      <c r="E3" s="88"/>
      <c r="F3" s="88"/>
      <c r="G3" s="1"/>
    </row>
    <row r="4" spans="1:7" ht="25.5" customHeight="1" x14ac:dyDescent="0.25">
      <c r="A4" s="1"/>
      <c r="B4" s="88"/>
      <c r="C4" s="88"/>
      <c r="D4" s="88"/>
      <c r="E4" s="88"/>
      <c r="F4" s="88"/>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0" t="s">
        <v>52</v>
      </c>
      <c r="C8" s="91"/>
      <c r="D8" s="91"/>
      <c r="E8" s="91"/>
      <c r="F8" s="92"/>
      <c r="G8" s="1"/>
    </row>
    <row r="9" spans="1:7" ht="15" customHeight="1" x14ac:dyDescent="0.25">
      <c r="A9" s="1"/>
      <c r="B9" s="67" t="s">
        <v>54</v>
      </c>
      <c r="C9" s="118" t="s">
        <v>10</v>
      </c>
      <c r="D9" s="119"/>
      <c r="E9" s="118" t="s">
        <v>23</v>
      </c>
      <c r="F9" s="119"/>
      <c r="G9" s="1"/>
    </row>
    <row r="10" spans="1:7" ht="26.25" x14ac:dyDescent="0.25">
      <c r="A10" s="1"/>
      <c r="B10" s="49" t="s">
        <v>136</v>
      </c>
      <c r="C10" s="8">
        <v>0</v>
      </c>
      <c r="D10" s="12" t="s">
        <v>3</v>
      </c>
      <c r="E10" s="8">
        <v>0</v>
      </c>
      <c r="F10" s="12" t="s">
        <v>3</v>
      </c>
      <c r="G10" s="1"/>
    </row>
    <row r="11" spans="1:7" x14ac:dyDescent="0.25">
      <c r="A11" s="1"/>
      <c r="B11" s="20"/>
      <c r="C11" s="8"/>
      <c r="D11" s="12" t="s">
        <v>3</v>
      </c>
      <c r="E11" s="8"/>
      <c r="F11" s="12" t="s">
        <v>3</v>
      </c>
      <c r="G11" s="1"/>
    </row>
    <row r="12" spans="1:7" x14ac:dyDescent="0.25">
      <c r="A12" s="1"/>
      <c r="B12" s="20"/>
      <c r="C12" s="8"/>
      <c r="D12" s="12" t="s">
        <v>3</v>
      </c>
      <c r="E12" s="8"/>
      <c r="F12" s="12" t="s">
        <v>3</v>
      </c>
      <c r="G12" s="1"/>
    </row>
    <row r="13" spans="1:7" ht="28.5" customHeight="1" x14ac:dyDescent="0.25">
      <c r="A13" s="1"/>
      <c r="B13" s="18" t="s">
        <v>74</v>
      </c>
      <c r="C13" s="10">
        <f>SUM(C10:C12)</f>
        <v>0</v>
      </c>
      <c r="D13" s="11" t="s">
        <v>3</v>
      </c>
      <c r="E13" s="10">
        <f>SUM(E10:E12)</f>
        <v>0</v>
      </c>
      <c r="F13" s="11" t="s">
        <v>3</v>
      </c>
      <c r="G13" s="1"/>
    </row>
    <row r="14" spans="1:7" ht="27" customHeight="1" x14ac:dyDescent="0.25">
      <c r="A14" s="1"/>
      <c r="B14" s="18" t="s">
        <v>125</v>
      </c>
      <c r="C14" s="10">
        <f>C13*(1+'Fane 11. Nøgletal'!C16)</f>
        <v>0</v>
      </c>
      <c r="D14" s="11" t="s">
        <v>3</v>
      </c>
      <c r="E14" s="10">
        <f>E13*(1+'Fane 11. Nøgletal'!C16)</f>
        <v>0</v>
      </c>
      <c r="F14" s="11"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5gn8/bFOMJAzJkihiXV0jKH1PaB3LrIyka8kPnKS1FIisBsHPd1rMTQ/5HXW9aIJoSJXertgHRQfAAmBao2Lbg==" saltValue="9zbZO+630Gu/jyTcN9zRPQ==" spinCount="100000" sheet="1" objects="1" scenarios="1"/>
  <customSheetViews>
    <customSheetView guid="{61068CEC-D951-4EA8-B2F0-E3FAF0E2CE33}" showPageBreaks="1" showGridLines="0" view="pageLayout">
      <selection activeCell="B3" sqref="B3:F4"/>
      <pageMargins left="0.7" right="0.7" top="0.75" bottom="0.75" header="0.3" footer="0.3"/>
      <pageSetup paperSize="9" orientation="portrait" r:id="rId1"/>
    </customSheetView>
  </customSheetViews>
  <mergeCells count="4">
    <mergeCell ref="B3:F4"/>
    <mergeCell ref="B8:F8"/>
    <mergeCell ref="C9:D9"/>
    <mergeCell ref="E9:F9"/>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42578125" style="2" customWidth="1"/>
    <col min="3" max="3" width="15.7109375" style="2" customWidth="1"/>
    <col min="4" max="4" width="3.28515625" style="2" customWidth="1"/>
    <col min="5" max="5" width="18.425781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8" t="s">
        <v>88</v>
      </c>
      <c r="C3" s="88"/>
      <c r="D3" s="88"/>
      <c r="E3" s="88"/>
      <c r="F3" s="88"/>
      <c r="G3" s="1"/>
    </row>
    <row r="4" spans="1:7" ht="25.5" customHeight="1" x14ac:dyDescent="0.25">
      <c r="A4" s="1"/>
      <c r="B4" s="88"/>
      <c r="C4" s="88"/>
      <c r="D4" s="88"/>
      <c r="E4" s="88"/>
      <c r="F4" s="88"/>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90" t="s">
        <v>132</v>
      </c>
      <c r="C9" s="91"/>
      <c r="D9" s="91"/>
      <c r="E9" s="91"/>
      <c r="F9" s="92"/>
      <c r="G9" s="1"/>
    </row>
    <row r="10" spans="1:7" ht="26.25" x14ac:dyDescent="0.25">
      <c r="A10" s="1"/>
      <c r="B10" s="67" t="s">
        <v>16</v>
      </c>
      <c r="C10" s="67" t="s">
        <v>10</v>
      </c>
      <c r="D10" s="68"/>
      <c r="E10" s="67" t="s">
        <v>23</v>
      </c>
      <c r="F10" s="68"/>
      <c r="G10" s="1"/>
    </row>
    <row r="11" spans="1:7" x14ac:dyDescent="0.25">
      <c r="A11" s="1"/>
      <c r="B11" s="49" t="s">
        <v>137</v>
      </c>
      <c r="C11" s="8">
        <v>0</v>
      </c>
      <c r="D11" s="12" t="s">
        <v>3</v>
      </c>
      <c r="E11" s="8">
        <v>0</v>
      </c>
      <c r="F11" s="12" t="s">
        <v>3</v>
      </c>
      <c r="G11" s="1"/>
    </row>
    <row r="12" spans="1:7" x14ac:dyDescent="0.25">
      <c r="A12" s="1"/>
      <c r="B12" s="69" t="s">
        <v>36</v>
      </c>
      <c r="C12" s="10">
        <f>SUM(C11:C11)</f>
        <v>0</v>
      </c>
      <c r="D12" s="11" t="s">
        <v>3</v>
      </c>
      <c r="E12" s="10">
        <f>SUM(E11:E11)</f>
        <v>0</v>
      </c>
      <c r="F12" s="11" t="s">
        <v>3</v>
      </c>
      <c r="G12" s="1"/>
    </row>
    <row r="13" spans="1:7" x14ac:dyDescent="0.25">
      <c r="A13" s="1"/>
      <c r="B13" s="69" t="s">
        <v>124</v>
      </c>
      <c r="C13" s="10">
        <f>C12*(1+'Fane 11. Nøgletal'!C16)</f>
        <v>0</v>
      </c>
      <c r="D13" s="11" t="s">
        <v>3</v>
      </c>
      <c r="E13" s="10">
        <f>E12*(1+'Fane 11. Nøgletal'!C16)</f>
        <v>0</v>
      </c>
      <c r="F13" s="11" t="s">
        <v>3</v>
      </c>
      <c r="G13" s="1"/>
    </row>
    <row r="14" spans="1:7" x14ac:dyDescent="0.25">
      <c r="A14" s="1"/>
      <c r="B14" s="1"/>
      <c r="C14" s="1"/>
      <c r="D14" s="1"/>
      <c r="E14" s="1"/>
      <c r="F14" s="1"/>
      <c r="G14" s="1"/>
    </row>
    <row r="15" spans="1:7" x14ac:dyDescent="0.25">
      <c r="A15" s="1"/>
      <c r="B15" s="117"/>
      <c r="C15" s="117"/>
      <c r="D15" s="117"/>
      <c r="E15" s="117"/>
      <c r="F15" s="117"/>
      <c r="G15" s="1"/>
    </row>
    <row r="16" spans="1:7" x14ac:dyDescent="0.25">
      <c r="A16" s="1"/>
      <c r="B16" s="33"/>
      <c r="C16" s="33"/>
      <c r="D16" s="33"/>
      <c r="E16" s="33"/>
      <c r="F16" s="33"/>
      <c r="G16" s="1"/>
    </row>
    <row r="17" spans="1:7" x14ac:dyDescent="0.25">
      <c r="A17" s="1"/>
      <c r="B17" s="34"/>
      <c r="C17" s="40"/>
      <c r="D17" s="36"/>
      <c r="E17" s="40"/>
      <c r="F17" s="36"/>
      <c r="G17" s="1"/>
    </row>
    <row r="18" spans="1:7" x14ac:dyDescent="0.25">
      <c r="A18" s="1"/>
      <c r="B18" s="37"/>
      <c r="C18" s="38"/>
      <c r="D18" s="39"/>
      <c r="E18" s="38"/>
      <c r="F18" s="39"/>
      <c r="G18" s="1"/>
    </row>
    <row r="19" spans="1:7" x14ac:dyDescent="0.25">
      <c r="A19" s="1"/>
      <c r="B19" s="37"/>
      <c r="C19" s="38"/>
      <c r="D19" s="39"/>
      <c r="E19" s="38"/>
      <c r="F19" s="39"/>
      <c r="G19" s="1"/>
    </row>
    <row r="20" spans="1:7" x14ac:dyDescent="0.25">
      <c r="A20" s="1"/>
      <c r="B20" s="31"/>
      <c r="C20" s="31"/>
      <c r="D20" s="31"/>
      <c r="E20" s="31"/>
      <c r="F20" s="31"/>
      <c r="G20" s="1"/>
    </row>
    <row r="21" spans="1:7" x14ac:dyDescent="0.25">
      <c r="A21" s="1"/>
      <c r="B21" s="117"/>
      <c r="C21" s="117"/>
      <c r="D21" s="117"/>
      <c r="E21" s="117"/>
      <c r="F21" s="117"/>
      <c r="G21" s="1"/>
    </row>
    <row r="22" spans="1:7" x14ac:dyDescent="0.25">
      <c r="A22" s="1"/>
      <c r="B22" s="33"/>
      <c r="C22" s="33"/>
      <c r="D22" s="33"/>
      <c r="E22" s="33"/>
      <c r="F22" s="33"/>
      <c r="G22" s="1"/>
    </row>
    <row r="23" spans="1:7" x14ac:dyDescent="0.25">
      <c r="A23" s="1"/>
      <c r="B23" s="34"/>
      <c r="C23" s="40"/>
      <c r="D23" s="36"/>
      <c r="E23" s="40"/>
      <c r="F23" s="36"/>
      <c r="G23" s="1"/>
    </row>
    <row r="24" spans="1:7" x14ac:dyDescent="0.25">
      <c r="A24" s="1"/>
      <c r="B24" s="37"/>
      <c r="C24" s="38"/>
      <c r="D24" s="39"/>
      <c r="E24" s="38"/>
      <c r="F24" s="39"/>
      <c r="G24" s="1"/>
    </row>
    <row r="25" spans="1:7" x14ac:dyDescent="0.25">
      <c r="A25" s="1"/>
      <c r="B25" s="37"/>
      <c r="C25" s="38"/>
      <c r="D25" s="39"/>
      <c r="E25" s="38"/>
      <c r="F25" s="39"/>
      <c r="G25" s="1"/>
    </row>
    <row r="26" spans="1:7" x14ac:dyDescent="0.25">
      <c r="A26" s="1"/>
      <c r="B26" s="31"/>
      <c r="C26" s="31"/>
      <c r="D26" s="31"/>
      <c r="E26" s="31"/>
      <c r="F26" s="31"/>
      <c r="G26" s="1"/>
    </row>
    <row r="27" spans="1:7" x14ac:dyDescent="0.25">
      <c r="A27" s="1"/>
      <c r="B27" s="117"/>
      <c r="C27" s="117"/>
      <c r="D27" s="117"/>
      <c r="E27" s="117"/>
      <c r="F27" s="117"/>
      <c r="G27" s="1"/>
    </row>
    <row r="28" spans="1:7" x14ac:dyDescent="0.25">
      <c r="A28" s="1"/>
      <c r="B28" s="33"/>
      <c r="C28" s="33"/>
      <c r="D28" s="33"/>
      <c r="E28" s="33"/>
      <c r="F28" s="33"/>
      <c r="G28" s="1"/>
    </row>
    <row r="29" spans="1:7" x14ac:dyDescent="0.25">
      <c r="A29" s="1"/>
      <c r="B29" s="34"/>
      <c r="C29" s="40"/>
      <c r="D29" s="36"/>
      <c r="E29" s="40"/>
      <c r="F29" s="36"/>
      <c r="G29" s="1"/>
    </row>
    <row r="30" spans="1:7" x14ac:dyDescent="0.25">
      <c r="A30" s="1"/>
      <c r="B30" s="37"/>
      <c r="C30" s="38"/>
      <c r="D30" s="39"/>
      <c r="E30" s="38"/>
      <c r="F30" s="39"/>
      <c r="G30" s="1"/>
    </row>
    <row r="31" spans="1:7" x14ac:dyDescent="0.25">
      <c r="A31" s="1"/>
      <c r="B31" s="37"/>
      <c r="C31" s="38"/>
      <c r="D31" s="39"/>
      <c r="E31" s="38"/>
      <c r="F31" s="39"/>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RYddplFRP648MkFaLXtsxJN4Qs7RljKThCJLCX1O7x9m//ykaRc1vzFJhyhBPB/0VNqEZbbYCjkYsTT4iVkR+w==" saltValue="Qk4CLhDUSUAARyEPegUS4A==" spinCount="100000" sheet="1" objects="1" scenarios="1"/>
  <customSheetViews>
    <customSheetView guid="{61068CEC-D951-4EA8-B2F0-E3FAF0E2CE33}" showPageBreaks="1" showGridLines="0" view="pageLayout" topLeftCell="A7">
      <pageMargins left="0.7" right="0.7" top="0.75" bottom="0.75" header="0.3" footer="0.3"/>
      <pageSetup paperSize="9" orientation="portrait" r:id="rId1"/>
    </customSheetView>
  </customSheetViews>
  <mergeCells count="5">
    <mergeCell ref="B27:F27"/>
    <mergeCell ref="B3:F4"/>
    <mergeCell ref="B9:F9"/>
    <mergeCell ref="B15:F15"/>
    <mergeCell ref="B21:F21"/>
  </mergeCell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3"/>
  <dimension ref="A1:D51"/>
  <sheetViews>
    <sheetView showGridLines="0" view="pageLayout" zoomScaleNormal="100" workbookViewId="0"/>
  </sheetViews>
  <sheetFormatPr defaultColWidth="9.140625" defaultRowHeight="15" x14ac:dyDescent="0.25"/>
  <cols>
    <col min="1" max="1" width="11.140625" style="2" customWidth="1"/>
    <col min="2" max="2" width="55.85546875" style="2" customWidth="1"/>
    <col min="3" max="3" width="6.28515625" style="2" customWidth="1"/>
    <col min="4" max="4" width="12.28515625" style="2" customWidth="1"/>
    <col min="5" max="16384" width="9.140625" style="2"/>
  </cols>
  <sheetData>
    <row r="1" spans="1:4" x14ac:dyDescent="0.25">
      <c r="A1" s="1"/>
      <c r="B1" s="1"/>
      <c r="C1" s="1"/>
      <c r="D1" s="1"/>
    </row>
    <row r="2" spans="1:4" x14ac:dyDescent="0.25">
      <c r="A2" s="1"/>
      <c r="B2" s="1"/>
      <c r="C2" s="1"/>
      <c r="D2" s="1"/>
    </row>
    <row r="3" spans="1:4" ht="15" customHeight="1" x14ac:dyDescent="0.25">
      <c r="A3" s="1"/>
      <c r="B3" s="88" t="s">
        <v>89</v>
      </c>
      <c r="C3" s="88"/>
      <c r="D3" s="1"/>
    </row>
    <row r="4" spans="1:4" ht="25.5" customHeight="1" x14ac:dyDescent="0.25">
      <c r="A4" s="1"/>
      <c r="B4" s="88"/>
      <c r="C4" s="88"/>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69" t="s">
        <v>13</v>
      </c>
      <c r="C8" s="70"/>
      <c r="D8" s="1"/>
    </row>
    <row r="9" spans="1:4" x14ac:dyDescent="0.25">
      <c r="A9" s="1"/>
      <c r="B9" s="23" t="s">
        <v>61</v>
      </c>
      <c r="C9" s="21">
        <v>1.2699999999999999E-2</v>
      </c>
      <c r="D9" s="1"/>
    </row>
    <row r="10" spans="1:4" x14ac:dyDescent="0.25">
      <c r="A10" s="1"/>
      <c r="B10" s="23" t="s">
        <v>59</v>
      </c>
      <c r="C10" s="21">
        <v>1.7500000000000002E-2</v>
      </c>
      <c r="D10" s="1"/>
    </row>
    <row r="11" spans="1:4" x14ac:dyDescent="0.25">
      <c r="A11" s="1"/>
      <c r="B11" s="23" t="s">
        <v>21</v>
      </c>
      <c r="C11" s="21">
        <v>1.6899999999999998E-2</v>
      </c>
      <c r="D11" s="1"/>
    </row>
    <row r="12" spans="1:4" x14ac:dyDescent="0.25">
      <c r="A12" s="1"/>
      <c r="B12" s="23" t="s">
        <v>29</v>
      </c>
      <c r="C12" s="21">
        <v>1.9699999999999999E-2</v>
      </c>
      <c r="D12" s="1"/>
    </row>
    <row r="13" spans="1:4" x14ac:dyDescent="0.25">
      <c r="A13" s="1"/>
      <c r="B13" s="25" t="s">
        <v>53</v>
      </c>
      <c r="C13" s="26">
        <v>1.2200000000000001E-2</v>
      </c>
      <c r="D13" s="1"/>
    </row>
    <row r="14" spans="1:4" x14ac:dyDescent="0.25">
      <c r="A14" s="1"/>
      <c r="B14" s="25" t="s">
        <v>60</v>
      </c>
      <c r="C14" s="26">
        <v>3.3E-3</v>
      </c>
      <c r="D14" s="1"/>
    </row>
    <row r="15" spans="1:4" x14ac:dyDescent="0.25">
      <c r="A15" s="1"/>
      <c r="B15" s="25" t="s">
        <v>75</v>
      </c>
      <c r="C15" s="26">
        <v>3.56E-2</v>
      </c>
      <c r="D15" s="1"/>
    </row>
    <row r="16" spans="1:4" x14ac:dyDescent="0.25">
      <c r="A16" s="1"/>
      <c r="B16" s="25" t="s">
        <v>126</v>
      </c>
      <c r="C16" s="26">
        <v>8.0799999999999997E-2</v>
      </c>
      <c r="D16" s="1"/>
    </row>
    <row r="17" spans="1:4" x14ac:dyDescent="0.25">
      <c r="A17" s="1"/>
      <c r="B17" s="69"/>
      <c r="C17" s="70"/>
      <c r="D17" s="1"/>
    </row>
    <row r="18" spans="1:4" x14ac:dyDescent="0.25">
      <c r="A18" s="1"/>
      <c r="B18" s="1"/>
      <c r="C18" s="1"/>
      <c r="D18" s="1"/>
    </row>
    <row r="19" spans="1:4" x14ac:dyDescent="0.25">
      <c r="A19" s="1"/>
      <c r="B19" s="1"/>
      <c r="C19" s="1"/>
      <c r="D19" s="1"/>
    </row>
    <row r="20" spans="1:4" x14ac:dyDescent="0.25">
      <c r="A20" s="1"/>
      <c r="B20" s="69" t="s">
        <v>40</v>
      </c>
      <c r="C20" s="70"/>
      <c r="D20" s="1"/>
    </row>
    <row r="21" spans="1:4" x14ac:dyDescent="0.25">
      <c r="A21" s="1"/>
      <c r="B21" s="23" t="s">
        <v>44</v>
      </c>
      <c r="C21" s="44">
        <v>1.7000000000000001E-2</v>
      </c>
      <c r="D21" s="1"/>
    </row>
    <row r="22" spans="1:4" x14ac:dyDescent="0.25">
      <c r="A22" s="1"/>
      <c r="B22" s="120"/>
      <c r="C22" s="12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30"/>
      <c r="B50" s="30"/>
      <c r="C50" s="30"/>
      <c r="D50" s="30"/>
    </row>
    <row r="51" spans="1:4" x14ac:dyDescent="0.25">
      <c r="A51" s="30"/>
      <c r="B51" s="30"/>
      <c r="C51" s="30"/>
      <c r="D51" s="30"/>
    </row>
  </sheetData>
  <sheetProtection algorithmName="SHA-512" hashValue="2nCy5k0/w9JLjDd/Kg4mLG1VMSlVH0g/jaBaiEPG1MiRjHyTR0DDcYho3WmedZTqziFV8hPDkys8dbSoZLThGg==" saltValue="MofKFiFPBcV/qRTZX7CJ/Q==" spinCount="100000" sheet="1" objects="1" scenarios="1"/>
  <customSheetViews>
    <customSheetView guid="{61068CEC-D951-4EA8-B2F0-E3FAF0E2CE33}" showPageBreaks="1" showGridLines="0" view="pageLayout" topLeftCell="A4">
      <selection activeCell="C18" sqref="C18"/>
      <pageMargins left="0.8125" right="0.7" top="0.75" bottom="0.75" header="0.3" footer="0.3"/>
      <pageSetup paperSize="9" orientation="portrait" r:id="rId1"/>
    </customSheetView>
  </customSheetViews>
  <mergeCells count="2">
    <mergeCell ref="B3:C4"/>
    <mergeCell ref="B22:C22"/>
  </mergeCells>
  <pageMargins left="0.8125"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G49"/>
  <sheetViews>
    <sheetView showGridLines="0" view="pageLayout" zoomScaleNormal="100" workbookViewId="0"/>
  </sheetViews>
  <sheetFormatPr defaultColWidth="9" defaultRowHeight="15" x14ac:dyDescent="0.25"/>
  <cols>
    <col min="1" max="1" width="5.140625" style="2" customWidth="1"/>
    <col min="2" max="2" width="50.5703125" style="2" customWidth="1"/>
    <col min="3" max="3" width="9.140625" style="2" hidden="1" customWidth="1"/>
    <col min="4" max="4" width="27.140625" style="2" hidden="1" customWidth="1"/>
    <col min="5" max="5" width="13.5703125" style="2" customWidth="1"/>
    <col min="6" max="6" width="3.85546875" style="2" customWidth="1"/>
    <col min="7" max="7" width="12.2851562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111</v>
      </c>
      <c r="C3" s="86"/>
      <c r="D3" s="86"/>
      <c r="E3" s="86"/>
      <c r="F3" s="86"/>
      <c r="G3" s="1"/>
    </row>
    <row r="4" spans="1:7" ht="15" customHeight="1" x14ac:dyDescent="0.25">
      <c r="A4" s="1"/>
      <c r="B4" s="86"/>
      <c r="C4" s="86"/>
      <c r="D4" s="86"/>
      <c r="E4" s="86"/>
      <c r="F4" s="86"/>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46" t="s">
        <v>12</v>
      </c>
      <c r="C8" s="46"/>
      <c r="D8" s="46"/>
      <c r="E8" s="46"/>
      <c r="F8" s="46"/>
      <c r="G8" s="1"/>
    </row>
    <row r="9" spans="1:7" x14ac:dyDescent="0.25">
      <c r="A9" s="1"/>
      <c r="B9" s="45" t="s">
        <v>50</v>
      </c>
      <c r="C9" s="45"/>
      <c r="D9" s="45"/>
      <c r="E9" s="7">
        <f>'Fane 3. Omkostninger i ØR2023'!E15</f>
        <v>8016308.5328720454</v>
      </c>
      <c r="F9" s="45" t="s">
        <v>3</v>
      </c>
      <c r="G9" s="1"/>
    </row>
    <row r="10" spans="1:7" ht="17.100000000000001" customHeight="1" x14ac:dyDescent="0.25">
      <c r="A10" s="1"/>
      <c r="B10" s="24" t="s">
        <v>46</v>
      </c>
      <c r="C10" s="45"/>
      <c r="D10" s="45"/>
      <c r="E10" s="7">
        <f>'Fane 8.1. Varige tillæg'!C17+'Fane 8.1. Varige tillæg'!E17</f>
        <v>201963.69199999998</v>
      </c>
      <c r="F10" s="45" t="s">
        <v>3</v>
      </c>
      <c r="G10" s="1"/>
    </row>
    <row r="11" spans="1:7" ht="17.100000000000001" customHeight="1" x14ac:dyDescent="0.25">
      <c r="A11" s="1"/>
      <c r="B11" s="24" t="s">
        <v>47</v>
      </c>
      <c r="C11" s="45"/>
      <c r="D11" s="45"/>
      <c r="E11" s="8">
        <f>-('Fane 10. Bortfald'!C13+'Fane 10. Bortfald'!E13)</f>
        <v>0</v>
      </c>
      <c r="F11" s="45" t="s">
        <v>3</v>
      </c>
      <c r="G11" s="1"/>
    </row>
    <row r="12" spans="1:7" ht="17.100000000000001" customHeight="1" x14ac:dyDescent="0.25">
      <c r="A12" s="1"/>
      <c r="B12" s="24" t="s">
        <v>49</v>
      </c>
      <c r="C12" s="45"/>
      <c r="D12" s="45"/>
      <c r="E12" s="8">
        <f>'Fane 9. Tilknyttet virksomhed'!C14+'Fane 9. Tilknyttet virksomhed'!E14</f>
        <v>0</v>
      </c>
      <c r="F12" s="45" t="s">
        <v>3</v>
      </c>
      <c r="G12" s="1"/>
    </row>
    <row r="13" spans="1:7" ht="17.100000000000001" customHeight="1" x14ac:dyDescent="0.25">
      <c r="A13" s="1"/>
      <c r="B13" s="24" t="s">
        <v>17</v>
      </c>
      <c r="C13" s="45"/>
      <c r="D13" s="45"/>
      <c r="E13" s="8">
        <f>E9*'Fane 11. Nøgletal'!C15+SUM(E10:E12)*'Fane 11. Nøgletal'!C16</f>
        <v>301699.25008384476</v>
      </c>
      <c r="F13" s="45" t="s">
        <v>3</v>
      </c>
      <c r="G13" s="1"/>
    </row>
    <row r="14" spans="1:7" ht="17.100000000000001" customHeight="1" x14ac:dyDescent="0.25">
      <c r="A14" s="1"/>
      <c r="B14" s="24" t="s">
        <v>40</v>
      </c>
      <c r="C14" s="45"/>
      <c r="D14" s="45"/>
      <c r="E14" s="8">
        <f>-SUM(E9,E10:E13)*'Fane 11. Nøgletal'!C21</f>
        <v>-144839.51507425014</v>
      </c>
      <c r="F14" s="45" t="s">
        <v>3</v>
      </c>
      <c r="G14" s="1"/>
    </row>
    <row r="15" spans="1:7" ht="15" customHeight="1" x14ac:dyDescent="0.25">
      <c r="A15" s="1"/>
      <c r="B15" s="60" t="s">
        <v>19</v>
      </c>
      <c r="C15" s="28"/>
      <c r="D15" s="28"/>
      <c r="E15" s="9">
        <f>SUM(E9,E10:E14)</f>
        <v>8375131.95988164</v>
      </c>
      <c r="F15" s="47" t="s">
        <v>3</v>
      </c>
      <c r="G15" s="1"/>
    </row>
    <row r="16" spans="1:7" ht="15" customHeight="1" x14ac:dyDescent="0.25">
      <c r="A16" s="1"/>
      <c r="B16" s="46" t="s">
        <v>11</v>
      </c>
      <c r="C16" s="46"/>
      <c r="D16" s="46"/>
      <c r="E16" s="46"/>
      <c r="F16" s="46"/>
      <c r="G16" s="1"/>
    </row>
    <row r="17" spans="1:7" ht="15" customHeight="1" x14ac:dyDescent="0.25">
      <c r="A17" s="1"/>
      <c r="B17" s="47" t="s">
        <v>11</v>
      </c>
      <c r="C17" s="47"/>
      <c r="D17" s="47"/>
      <c r="E17" s="9">
        <f>'Fane 4. Ikke-påvirkelige omk.'!C19</f>
        <v>2850342.51756352</v>
      </c>
      <c r="F17" s="47" t="s">
        <v>3</v>
      </c>
      <c r="G17" s="1"/>
    </row>
    <row r="18" spans="1:7" ht="15" customHeight="1" x14ac:dyDescent="0.25">
      <c r="A18" s="1"/>
      <c r="B18" s="46" t="s">
        <v>34</v>
      </c>
      <c r="C18" s="46"/>
      <c r="D18" s="46"/>
      <c r="E18" s="46"/>
      <c r="F18" s="46"/>
      <c r="G18" s="1"/>
    </row>
    <row r="19" spans="1:7" ht="15" customHeight="1" x14ac:dyDescent="0.25">
      <c r="A19" s="1"/>
      <c r="B19" s="24" t="s">
        <v>31</v>
      </c>
      <c r="C19" s="45"/>
      <c r="D19" s="45"/>
      <c r="E19" s="8">
        <f>'Fane 8.2. Engangstillæg'!C15</f>
        <v>0</v>
      </c>
      <c r="F19" s="45" t="s">
        <v>3</v>
      </c>
      <c r="G19" s="1"/>
    </row>
    <row r="20" spans="1:7" x14ac:dyDescent="0.25">
      <c r="A20" s="1"/>
      <c r="B20" s="24" t="s">
        <v>32</v>
      </c>
      <c r="C20" s="45"/>
      <c r="D20" s="45"/>
      <c r="E20" s="8">
        <f>'Fane 8.2. Engangstillæg'!E15</f>
        <v>0</v>
      </c>
      <c r="F20" s="45" t="s">
        <v>3</v>
      </c>
      <c r="G20" s="1"/>
    </row>
    <row r="21" spans="1:7" x14ac:dyDescent="0.25">
      <c r="A21" s="1"/>
      <c r="B21" s="24" t="s">
        <v>78</v>
      </c>
      <c r="C21" s="45"/>
      <c r="D21" s="45"/>
      <c r="E21" s="8">
        <f>-SUM(E19:E20)*'Fane 11. Nøgletal'!C21</f>
        <v>0</v>
      </c>
      <c r="F21" s="45" t="s">
        <v>3</v>
      </c>
      <c r="G21" s="1"/>
    </row>
    <row r="22" spans="1:7" ht="15" customHeight="1" x14ac:dyDescent="0.25">
      <c r="A22" s="1"/>
      <c r="B22" s="60" t="s">
        <v>35</v>
      </c>
      <c r="C22" s="28"/>
      <c r="D22" s="28"/>
      <c r="E22" s="9">
        <f>SUM(E19:E21)</f>
        <v>0</v>
      </c>
      <c r="F22" s="47" t="s">
        <v>3</v>
      </c>
      <c r="G22" s="1"/>
    </row>
    <row r="23" spans="1:7" x14ac:dyDescent="0.25">
      <c r="A23" s="1"/>
      <c r="B23" s="46" t="s">
        <v>55</v>
      </c>
      <c r="C23" s="46"/>
      <c r="D23" s="46"/>
      <c r="E23" s="46"/>
      <c r="F23" s="46"/>
      <c r="G23" s="1"/>
    </row>
    <row r="24" spans="1:7" x14ac:dyDescent="0.25">
      <c r="A24" s="1"/>
      <c r="B24" s="60" t="s">
        <v>56</v>
      </c>
      <c r="C24" s="28"/>
      <c r="D24" s="28"/>
      <c r="E24" s="9">
        <f>'Fane 5. Kontrol af ØR2022'!E27</f>
        <v>178768.01777898334</v>
      </c>
      <c r="F24" s="47" t="s">
        <v>3</v>
      </c>
      <c r="G24" s="1"/>
    </row>
    <row r="25" spans="1:7" x14ac:dyDescent="0.25">
      <c r="A25" s="1"/>
      <c r="B25" s="46" t="s">
        <v>65</v>
      </c>
      <c r="C25" s="46"/>
      <c r="D25" s="46"/>
      <c r="E25" s="46"/>
      <c r="F25" s="46"/>
      <c r="G25" s="1"/>
    </row>
    <row r="26" spans="1:7" x14ac:dyDescent="0.25">
      <c r="A26" s="1"/>
      <c r="B26" s="47" t="s">
        <v>66</v>
      </c>
      <c r="C26" s="47"/>
      <c r="D26" s="47"/>
      <c r="E26" s="9">
        <f>'Fane 6. Skattesagen'!G13</f>
        <v>0</v>
      </c>
      <c r="F26" s="47" t="s">
        <v>3</v>
      </c>
      <c r="G26" s="1"/>
    </row>
    <row r="27" spans="1:7" x14ac:dyDescent="0.25">
      <c r="A27" s="1"/>
      <c r="B27" s="46" t="s">
        <v>51</v>
      </c>
      <c r="C27" s="46"/>
      <c r="D27" s="46"/>
      <c r="E27" s="10">
        <f>SUM(E15,E17,E22,E24,E26)</f>
        <v>11404242.495224142</v>
      </c>
      <c r="F27" s="11" t="s">
        <v>3</v>
      </c>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hK1qJGfGVVbgUdNajn5UjK+dJYsjNsuArcACsGGloiYhTebwbIhIurgkUW8EtvevQpBZ9T9qmbNvbe3xIIosWA==" saltValue="xLTVrPWknwPdZ5metJGr5w==" spinCount="100000" sheet="1" objects="1" scenarios="1"/>
  <customSheetViews>
    <customSheetView guid="{61068CEC-D951-4EA8-B2F0-E3FAF0E2CE33}" showPageBreaks="1" showGridLines="0" hiddenColumns="1" view="pageLayout">
      <selection activeCell="B2" sqref="B2"/>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G50"/>
  <sheetViews>
    <sheetView showGridLines="0" view="pageLayout" zoomScaleNormal="100" workbookViewId="0"/>
  </sheetViews>
  <sheetFormatPr defaultColWidth="9.140625" defaultRowHeight="15" x14ac:dyDescent="0.25"/>
  <cols>
    <col min="1" max="1" width="5.140625" style="2" customWidth="1"/>
    <col min="2" max="2" width="59.85546875" style="2" customWidth="1"/>
    <col min="3" max="3" width="0" style="2" hidden="1" customWidth="1"/>
    <col min="4" max="4" width="27" style="2" hidden="1" customWidth="1"/>
    <col min="5" max="5" width="10.28515625" style="2" customWidth="1"/>
    <col min="6" max="6" width="3.28515625" style="2" customWidth="1"/>
    <col min="7" max="7" width="8.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112</v>
      </c>
      <c r="C3" s="86"/>
      <c r="D3" s="86"/>
      <c r="E3" s="86"/>
      <c r="F3" s="86"/>
      <c r="G3" s="1"/>
    </row>
    <row r="4" spans="1:7" ht="15" customHeight="1" x14ac:dyDescent="0.25">
      <c r="A4" s="1"/>
      <c r="B4" s="86"/>
      <c r="C4" s="86"/>
      <c r="D4" s="86"/>
      <c r="E4" s="86"/>
      <c r="F4" s="86"/>
      <c r="G4" s="1"/>
    </row>
    <row r="5" spans="1:7" x14ac:dyDescent="0.25">
      <c r="A5" s="1"/>
      <c r="B5" s="87" t="s">
        <v>20</v>
      </c>
      <c r="C5" s="87"/>
      <c r="D5" s="87"/>
      <c r="E5" s="87"/>
      <c r="F5" s="87"/>
      <c r="G5" s="1"/>
    </row>
    <row r="6" spans="1:7" x14ac:dyDescent="0.25">
      <c r="A6" s="1"/>
      <c r="B6" s="1"/>
      <c r="C6" s="1"/>
      <c r="D6" s="1"/>
      <c r="E6" s="1"/>
      <c r="F6" s="1"/>
      <c r="G6" s="1"/>
    </row>
    <row r="7" spans="1:7" x14ac:dyDescent="0.25">
      <c r="A7" s="1"/>
      <c r="B7" s="46" t="s">
        <v>12</v>
      </c>
      <c r="C7" s="46"/>
      <c r="D7" s="46"/>
      <c r="E7" s="46"/>
      <c r="F7" s="46"/>
      <c r="G7" s="1"/>
    </row>
    <row r="8" spans="1:7" ht="15" customHeight="1" x14ac:dyDescent="0.25">
      <c r="A8" s="1"/>
      <c r="B8" s="45" t="s">
        <v>57</v>
      </c>
      <c r="C8" s="45"/>
      <c r="D8" s="45"/>
      <c r="E8" s="7">
        <f>'Fane 2.1. Økonomisk ramme 2024'!E15</f>
        <v>8375131.95988164</v>
      </c>
      <c r="F8" s="45" t="s">
        <v>3</v>
      </c>
      <c r="G8" s="1"/>
    </row>
    <row r="9" spans="1:7" ht="15" customHeight="1" x14ac:dyDescent="0.25">
      <c r="A9" s="1"/>
      <c r="B9" s="27" t="s">
        <v>17</v>
      </c>
      <c r="C9" s="45"/>
      <c r="D9" s="45"/>
      <c r="E9" s="8">
        <f>SUM(E8:E8)*'Fane 11. Nøgletal'!C16</f>
        <v>676710.6623584365</v>
      </c>
      <c r="F9" s="45" t="s">
        <v>3</v>
      </c>
      <c r="G9" s="1"/>
    </row>
    <row r="10" spans="1:7" ht="15" customHeight="1" x14ac:dyDescent="0.25">
      <c r="A10" s="1"/>
      <c r="B10" s="27" t="s">
        <v>40</v>
      </c>
      <c r="C10" s="45"/>
      <c r="D10" s="45"/>
      <c r="E10" s="8">
        <f>-SUM(E8:E9)*'Fane 11. Nøgletal'!C21</f>
        <v>-153881.32457808129</v>
      </c>
      <c r="F10" s="45" t="s">
        <v>3</v>
      </c>
      <c r="G10" s="1"/>
    </row>
    <row r="11" spans="1:7" ht="15" customHeight="1" x14ac:dyDescent="0.25">
      <c r="A11" s="1"/>
      <c r="B11" s="28" t="s">
        <v>19</v>
      </c>
      <c r="C11" s="28"/>
      <c r="D11" s="28"/>
      <c r="E11" s="9">
        <f>SUM(E8:E10)</f>
        <v>8897961.2976619937</v>
      </c>
      <c r="F11" s="47" t="s">
        <v>3</v>
      </c>
      <c r="G11" s="1"/>
    </row>
    <row r="12" spans="1:7" x14ac:dyDescent="0.25">
      <c r="A12" s="1"/>
      <c r="B12" s="46" t="s">
        <v>11</v>
      </c>
      <c r="C12" s="46"/>
      <c r="D12" s="46"/>
      <c r="E12" s="46"/>
      <c r="F12" s="46"/>
      <c r="G12" s="1"/>
    </row>
    <row r="13" spans="1:7" ht="15" customHeight="1" x14ac:dyDescent="0.25">
      <c r="A13" s="1"/>
      <c r="B13" s="47" t="s">
        <v>11</v>
      </c>
      <c r="C13" s="47"/>
      <c r="D13" s="47"/>
      <c r="E13" s="9">
        <f>'Fane 4. Ikke-påvirkelige omk.'!C19*(1+'Fane 11. Nøgletal'!C16)</f>
        <v>3080650.1929826522</v>
      </c>
      <c r="F13" s="47" t="s">
        <v>3</v>
      </c>
      <c r="G13" s="1"/>
    </row>
    <row r="14" spans="1:7" x14ac:dyDescent="0.25">
      <c r="A14" s="1"/>
      <c r="B14" s="46" t="s">
        <v>55</v>
      </c>
      <c r="C14" s="46"/>
      <c r="D14" s="46"/>
      <c r="E14" s="46"/>
      <c r="F14" s="46"/>
      <c r="G14" s="1"/>
    </row>
    <row r="15" spans="1:7" x14ac:dyDescent="0.25">
      <c r="A15" s="1"/>
      <c r="B15" s="47" t="s">
        <v>67</v>
      </c>
      <c r="C15" s="47"/>
      <c r="D15" s="47"/>
      <c r="E15" s="9">
        <v>0</v>
      </c>
      <c r="F15" s="47" t="s">
        <v>3</v>
      </c>
      <c r="G15" s="1"/>
    </row>
    <row r="16" spans="1:7" x14ac:dyDescent="0.25">
      <c r="A16" s="1"/>
      <c r="B16" s="46" t="s">
        <v>65</v>
      </c>
      <c r="C16" s="46"/>
      <c r="D16" s="46"/>
      <c r="E16" s="46"/>
      <c r="F16" s="46"/>
      <c r="G16" s="1"/>
    </row>
    <row r="17" spans="1:7" x14ac:dyDescent="0.25">
      <c r="A17" s="1"/>
      <c r="B17" s="47" t="s">
        <v>66</v>
      </c>
      <c r="C17" s="47"/>
      <c r="D17" s="47"/>
      <c r="E17" s="9">
        <f>'Fane 6. Skattesagen'!G14</f>
        <v>0</v>
      </c>
      <c r="F17" s="47" t="s">
        <v>3</v>
      </c>
      <c r="G17" s="1"/>
    </row>
    <row r="18" spans="1:7" x14ac:dyDescent="0.25">
      <c r="A18" s="1"/>
      <c r="B18" s="46" t="s">
        <v>58</v>
      </c>
      <c r="C18" s="46"/>
      <c r="D18" s="46"/>
      <c r="E18" s="10">
        <f>SUM(E11,E13,E15,E17)</f>
        <v>11978611.490644645</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8iKO9dXA5zlG5AiruPpsYKw6p2/CbTNRezvV2C6tIdCgl/DXghRMEyLDkWQYi2hMd64iLTqwS6XhP5X2aZzkVw==" saltValue="OZw9E2IHqvduKt0O4Y5e8g=="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G50"/>
  <sheetViews>
    <sheetView showGridLines="0" view="pageLayout" zoomScaleNormal="100" workbookViewId="0"/>
  </sheetViews>
  <sheetFormatPr defaultColWidth="9.140625" defaultRowHeight="15" x14ac:dyDescent="0.25"/>
  <cols>
    <col min="1" max="1" width="5.140625" style="2" customWidth="1"/>
    <col min="2" max="2" width="56.42578125" style="2" customWidth="1"/>
    <col min="3" max="3" width="0" style="2" hidden="1" customWidth="1"/>
    <col min="4" max="4" width="27" style="2" hidden="1" customWidth="1"/>
    <col min="5" max="5" width="10.28515625" style="2" customWidth="1"/>
    <col min="6" max="6" width="3.28515625" style="2" customWidth="1"/>
    <col min="7" max="7" width="10"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113</v>
      </c>
      <c r="C3" s="86"/>
      <c r="D3" s="86"/>
      <c r="E3" s="86"/>
      <c r="F3" s="86"/>
      <c r="G3" s="1"/>
    </row>
    <row r="4" spans="1:7" ht="15" customHeight="1" x14ac:dyDescent="0.25">
      <c r="A4" s="1"/>
      <c r="B4" s="86"/>
      <c r="C4" s="86"/>
      <c r="D4" s="86"/>
      <c r="E4" s="86"/>
      <c r="F4" s="86"/>
      <c r="G4" s="1"/>
    </row>
    <row r="5" spans="1:7" x14ac:dyDescent="0.25">
      <c r="A5" s="1"/>
      <c r="B5" s="87" t="s">
        <v>20</v>
      </c>
      <c r="C5" s="87"/>
      <c r="D5" s="87"/>
      <c r="E5" s="87"/>
      <c r="F5" s="87"/>
      <c r="G5" s="1"/>
    </row>
    <row r="6" spans="1:7" x14ac:dyDescent="0.25">
      <c r="A6" s="1"/>
      <c r="B6" s="1"/>
      <c r="C6" s="1"/>
      <c r="D6" s="1"/>
      <c r="E6" s="1"/>
      <c r="F6" s="1"/>
      <c r="G6" s="1"/>
    </row>
    <row r="7" spans="1:7" x14ac:dyDescent="0.25">
      <c r="A7" s="1"/>
      <c r="B7" s="46" t="s">
        <v>12</v>
      </c>
      <c r="C7" s="46"/>
      <c r="D7" s="46"/>
      <c r="E7" s="46"/>
      <c r="F7" s="46"/>
      <c r="G7" s="1"/>
    </row>
    <row r="8" spans="1:7" ht="15" customHeight="1" x14ac:dyDescent="0.25">
      <c r="A8" s="1"/>
      <c r="B8" s="45" t="s">
        <v>69</v>
      </c>
      <c r="C8" s="45"/>
      <c r="D8" s="45"/>
      <c r="E8" s="7">
        <f>'Fane 2.2. Økonomisk ramme 2025'!E11</f>
        <v>8897961.2976619937</v>
      </c>
      <c r="F8" s="45" t="s">
        <v>3</v>
      </c>
      <c r="G8" s="1"/>
    </row>
    <row r="9" spans="1:7" ht="15" customHeight="1" x14ac:dyDescent="0.25">
      <c r="A9" s="1"/>
      <c r="B9" s="27" t="s">
        <v>17</v>
      </c>
      <c r="C9" s="45"/>
      <c r="D9" s="45"/>
      <c r="E9" s="8">
        <f>SUM(E8:E8)*'Fane 11. Nøgletal'!C16</f>
        <v>718955.27285108902</v>
      </c>
      <c r="F9" s="45" t="s">
        <v>3</v>
      </c>
      <c r="G9" s="1"/>
    </row>
    <row r="10" spans="1:7" ht="15" customHeight="1" x14ac:dyDescent="0.25">
      <c r="A10" s="1"/>
      <c r="B10" s="27" t="s">
        <v>40</v>
      </c>
      <c r="C10" s="45"/>
      <c r="D10" s="45"/>
      <c r="E10" s="8">
        <f>-SUM(E8:E9)*'Fane 11. Nøgletal'!C21</f>
        <v>-163487.58169872241</v>
      </c>
      <c r="F10" s="45" t="s">
        <v>3</v>
      </c>
      <c r="G10" s="1"/>
    </row>
    <row r="11" spans="1:7" x14ac:dyDescent="0.25">
      <c r="A11" s="1"/>
      <c r="B11" s="28" t="s">
        <v>19</v>
      </c>
      <c r="C11" s="28"/>
      <c r="D11" s="28"/>
      <c r="E11" s="9">
        <f>SUM(E8:E10)</f>
        <v>9453428.9888143595</v>
      </c>
      <c r="F11" s="47" t="s">
        <v>3</v>
      </c>
      <c r="G11" s="1"/>
    </row>
    <row r="12" spans="1:7" x14ac:dyDescent="0.25">
      <c r="A12" s="1"/>
      <c r="B12" s="46" t="s">
        <v>11</v>
      </c>
      <c r="C12" s="46"/>
      <c r="D12" s="46"/>
      <c r="E12" s="46"/>
      <c r="F12" s="46"/>
      <c r="G12" s="1"/>
    </row>
    <row r="13" spans="1:7" ht="15" customHeight="1" x14ac:dyDescent="0.25">
      <c r="A13" s="1"/>
      <c r="B13" s="47" t="s">
        <v>11</v>
      </c>
      <c r="C13" s="47"/>
      <c r="D13" s="47"/>
      <c r="E13" s="9">
        <f>'Fane 4. Ikke-påvirkelige omk.'!C19*(1+'Fane 11. Nøgletal'!C16)^2</f>
        <v>3329566.7285756506</v>
      </c>
      <c r="F13" s="47" t="s">
        <v>3</v>
      </c>
      <c r="G13" s="1"/>
    </row>
    <row r="14" spans="1:7" ht="15" customHeight="1" x14ac:dyDescent="0.25">
      <c r="A14" s="1"/>
      <c r="B14" s="46" t="s">
        <v>55</v>
      </c>
      <c r="C14" s="46"/>
      <c r="D14" s="46"/>
      <c r="E14" s="46"/>
      <c r="F14" s="46"/>
      <c r="G14" s="1"/>
    </row>
    <row r="15" spans="1:7" ht="15" customHeight="1" x14ac:dyDescent="0.25">
      <c r="A15" s="1"/>
      <c r="B15" s="47" t="s">
        <v>56</v>
      </c>
      <c r="C15" s="47"/>
      <c r="D15" s="47"/>
      <c r="E15" s="9">
        <v>0</v>
      </c>
      <c r="F15" s="47" t="s">
        <v>3</v>
      </c>
      <c r="G15" s="1"/>
    </row>
    <row r="16" spans="1:7" ht="15" customHeight="1" x14ac:dyDescent="0.25">
      <c r="A16" s="1"/>
      <c r="B16" s="46" t="s">
        <v>65</v>
      </c>
      <c r="C16" s="46"/>
      <c r="D16" s="46"/>
      <c r="E16" s="46"/>
      <c r="F16" s="46"/>
      <c r="G16" s="1"/>
    </row>
    <row r="17" spans="1:7" ht="15" customHeight="1" x14ac:dyDescent="0.25">
      <c r="A17" s="1"/>
      <c r="B17" s="47" t="s">
        <v>66</v>
      </c>
      <c r="C17" s="47"/>
      <c r="D17" s="47"/>
      <c r="E17" s="9">
        <f>'Fane 6. Skattesagen'!G15</f>
        <v>0</v>
      </c>
      <c r="F17" s="47" t="s">
        <v>3</v>
      </c>
      <c r="G17" s="1"/>
    </row>
    <row r="18" spans="1:7" x14ac:dyDescent="0.25">
      <c r="A18" s="1"/>
      <c r="B18" s="46" t="s">
        <v>70</v>
      </c>
      <c r="C18" s="46"/>
      <c r="D18" s="46"/>
      <c r="E18" s="10">
        <f>SUM(E11,E13,E15,E17)</f>
        <v>12782995.71739001</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aOWgwcr2nhKdELDAyIWHeRhslGZ324BVjGOzLpn3UvqhiBgUxR8P3AXC09+0ufd+bsFtx54M+zAEi96AhF0LoA==" saltValue="lFJTyq8mWznwMZ+1IgbD5A=="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G50"/>
  <sheetViews>
    <sheetView showGridLines="0" view="pageLayout" zoomScaleNormal="100" workbookViewId="0"/>
  </sheetViews>
  <sheetFormatPr defaultColWidth="9.140625" defaultRowHeight="15" x14ac:dyDescent="0.25"/>
  <cols>
    <col min="1" max="1" width="5.140625" style="2" customWidth="1"/>
    <col min="2" max="2" width="51.7109375" style="2" customWidth="1"/>
    <col min="3" max="3" width="0" style="2" hidden="1" customWidth="1"/>
    <col min="4" max="4" width="27" style="2" hidden="1" customWidth="1"/>
    <col min="5" max="5" width="13.28515625" style="2" customWidth="1"/>
    <col min="6" max="6" width="3.85546875" style="2" customWidth="1"/>
    <col min="7" max="7" width="11"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114</v>
      </c>
      <c r="C3" s="86"/>
      <c r="D3" s="86"/>
      <c r="E3" s="86"/>
      <c r="F3" s="86"/>
      <c r="G3" s="1"/>
    </row>
    <row r="4" spans="1:7" ht="15" customHeight="1" x14ac:dyDescent="0.25">
      <c r="A4" s="1"/>
      <c r="B4" s="86"/>
      <c r="C4" s="86"/>
      <c r="D4" s="86"/>
      <c r="E4" s="86"/>
      <c r="F4" s="86"/>
      <c r="G4" s="1"/>
    </row>
    <row r="5" spans="1:7" x14ac:dyDescent="0.25">
      <c r="A5" s="1"/>
      <c r="B5" s="87" t="s">
        <v>20</v>
      </c>
      <c r="C5" s="87"/>
      <c r="D5" s="87"/>
      <c r="E5" s="87"/>
      <c r="F5" s="87"/>
      <c r="G5" s="1"/>
    </row>
    <row r="6" spans="1:7" x14ac:dyDescent="0.25">
      <c r="A6" s="1"/>
      <c r="B6" s="1"/>
      <c r="C6" s="1"/>
      <c r="D6" s="1"/>
      <c r="E6" s="1"/>
      <c r="F6" s="1"/>
      <c r="G6" s="1"/>
    </row>
    <row r="7" spans="1:7" x14ac:dyDescent="0.25">
      <c r="A7" s="1"/>
      <c r="B7" s="46" t="s">
        <v>12</v>
      </c>
      <c r="C7" s="46"/>
      <c r="D7" s="46"/>
      <c r="E7" s="46"/>
      <c r="F7" s="46"/>
      <c r="G7" s="1"/>
    </row>
    <row r="8" spans="1:7" ht="15" customHeight="1" x14ac:dyDescent="0.25">
      <c r="A8" s="1"/>
      <c r="B8" s="45" t="s">
        <v>115</v>
      </c>
      <c r="C8" s="45"/>
      <c r="D8" s="45"/>
      <c r="E8" s="7">
        <f>'Fane 2.3. Økonomisk ramme 2026'!E11</f>
        <v>9453428.9888143595</v>
      </c>
      <c r="F8" s="45" t="s">
        <v>3</v>
      </c>
      <c r="G8" s="1"/>
    </row>
    <row r="9" spans="1:7" ht="15" customHeight="1" x14ac:dyDescent="0.25">
      <c r="A9" s="1"/>
      <c r="B9" s="27" t="s">
        <v>17</v>
      </c>
      <c r="C9" s="45"/>
      <c r="D9" s="45"/>
      <c r="E9" s="8">
        <f>SUM(E8:E8)*'Fane 11. Nøgletal'!C16</f>
        <v>763837.06229620019</v>
      </c>
      <c r="F9" s="45" t="s">
        <v>3</v>
      </c>
      <c r="G9" s="1"/>
    </row>
    <row r="10" spans="1:7" ht="15" customHeight="1" x14ac:dyDescent="0.25">
      <c r="A10" s="1"/>
      <c r="B10" s="27" t="s">
        <v>40</v>
      </c>
      <c r="C10" s="45"/>
      <c r="D10" s="45"/>
      <c r="E10" s="8">
        <f>-SUM(E8:E9)*'Fane 11. Nøgletal'!C21</f>
        <v>-173693.52286887955</v>
      </c>
      <c r="F10" s="45" t="s">
        <v>3</v>
      </c>
      <c r="G10" s="1"/>
    </row>
    <row r="11" spans="1:7" x14ac:dyDescent="0.25">
      <c r="A11" s="1"/>
      <c r="B11" s="28" t="s">
        <v>19</v>
      </c>
      <c r="C11" s="28"/>
      <c r="D11" s="28"/>
      <c r="E11" s="9">
        <f>SUM(E8:E10)</f>
        <v>10043572.528241681</v>
      </c>
      <c r="F11" s="47" t="s">
        <v>3</v>
      </c>
      <c r="G11" s="1"/>
    </row>
    <row r="12" spans="1:7" x14ac:dyDescent="0.25">
      <c r="A12" s="1"/>
      <c r="B12" s="46" t="s">
        <v>11</v>
      </c>
      <c r="C12" s="46"/>
      <c r="D12" s="46"/>
      <c r="E12" s="46"/>
      <c r="F12" s="46"/>
      <c r="G12" s="1"/>
    </row>
    <row r="13" spans="1:7" ht="15" customHeight="1" x14ac:dyDescent="0.25">
      <c r="A13" s="1"/>
      <c r="B13" s="47" t="s">
        <v>11</v>
      </c>
      <c r="C13" s="47"/>
      <c r="D13" s="47"/>
      <c r="E13" s="9">
        <f>'Fane 4. Ikke-påvirkelige omk.'!C19*(1+'Fane 11. Nøgletal'!C16)^3</f>
        <v>3598595.7202445632</v>
      </c>
      <c r="F13" s="47" t="s">
        <v>3</v>
      </c>
      <c r="G13" s="1"/>
    </row>
    <row r="14" spans="1:7" ht="15" customHeight="1" x14ac:dyDescent="0.25">
      <c r="A14" s="1"/>
      <c r="B14" s="46" t="s">
        <v>55</v>
      </c>
      <c r="C14" s="46"/>
      <c r="D14" s="46"/>
      <c r="E14" s="46"/>
      <c r="F14" s="46"/>
      <c r="G14" s="1"/>
    </row>
    <row r="15" spans="1:7" ht="15" customHeight="1" x14ac:dyDescent="0.25">
      <c r="A15" s="1"/>
      <c r="B15" s="47" t="s">
        <v>56</v>
      </c>
      <c r="C15" s="47"/>
      <c r="D15" s="47"/>
      <c r="E15" s="9">
        <v>0</v>
      </c>
      <c r="F15" s="47" t="s">
        <v>3</v>
      </c>
      <c r="G15" s="1"/>
    </row>
    <row r="16" spans="1:7" ht="15" customHeight="1" x14ac:dyDescent="0.25">
      <c r="A16" s="1"/>
      <c r="B16" s="46" t="s">
        <v>65</v>
      </c>
      <c r="C16" s="46"/>
      <c r="D16" s="46"/>
      <c r="E16" s="46"/>
      <c r="F16" s="46"/>
      <c r="G16" s="1"/>
    </row>
    <row r="17" spans="1:7" ht="15" customHeight="1" x14ac:dyDescent="0.25">
      <c r="A17" s="1"/>
      <c r="B17" s="47" t="s">
        <v>66</v>
      </c>
      <c r="C17" s="47"/>
      <c r="D17" s="47"/>
      <c r="E17" s="9">
        <f>'Fane 6. Skattesagen'!G16</f>
        <v>0</v>
      </c>
      <c r="F17" s="47" t="s">
        <v>3</v>
      </c>
      <c r="G17" s="1"/>
    </row>
    <row r="18" spans="1:7" x14ac:dyDescent="0.25">
      <c r="A18" s="1"/>
      <c r="B18" s="46" t="s">
        <v>116</v>
      </c>
      <c r="C18" s="46"/>
      <c r="D18" s="46"/>
      <c r="E18" s="10">
        <f>SUM(E11,E13,E15,E17)</f>
        <v>13642168.248486243</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JUg5idtpx6o0wYc6nVu2m5/l3CdAUYjCL5SPlf4gZaHajzngHh6XplKmN6cOK9Ejbt2S36Wpl3JCqwFfSta28A==" saltValue="UlhE14jCHsRDpfQLsuhg3A=="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G49"/>
  <sheetViews>
    <sheetView showGridLines="0" view="pageLayout" zoomScaleNormal="100" workbookViewId="0"/>
  </sheetViews>
  <sheetFormatPr defaultColWidth="9.140625" defaultRowHeight="15" x14ac:dyDescent="0.25"/>
  <cols>
    <col min="1" max="1" width="5.140625" style="2" customWidth="1"/>
    <col min="2" max="2" width="50.5703125" style="2" customWidth="1"/>
    <col min="3" max="4" width="0" style="2" hidden="1" customWidth="1"/>
    <col min="5" max="5" width="13.5703125" style="2" customWidth="1"/>
    <col min="6" max="6" width="3.85546875" style="2" customWidth="1"/>
    <col min="7" max="7" width="12.28515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4.95" customHeight="1" x14ac:dyDescent="0.25">
      <c r="A3" s="1"/>
      <c r="B3" s="88" t="s">
        <v>118</v>
      </c>
      <c r="C3" s="88"/>
      <c r="D3" s="88"/>
      <c r="E3" s="88"/>
      <c r="F3" s="88"/>
      <c r="G3" s="1"/>
    </row>
    <row r="4" spans="1:7" x14ac:dyDescent="0.25">
      <c r="A4" s="1"/>
      <c r="B4" s="88"/>
      <c r="C4" s="88"/>
      <c r="D4" s="88"/>
      <c r="E4" s="88"/>
      <c r="F4" s="88"/>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46" t="s">
        <v>117</v>
      </c>
      <c r="C8" s="46"/>
      <c r="D8" s="46"/>
      <c r="E8" s="46"/>
      <c r="F8" s="46"/>
      <c r="G8" s="1"/>
    </row>
    <row r="9" spans="1:7" x14ac:dyDescent="0.25">
      <c r="A9" s="1"/>
      <c r="B9" s="45" t="s">
        <v>127</v>
      </c>
      <c r="C9" s="45"/>
      <c r="D9" s="45"/>
      <c r="E9" s="7">
        <v>7874606.5626976145</v>
      </c>
      <c r="F9" s="45" t="s">
        <v>3</v>
      </c>
      <c r="G9" s="1"/>
    </row>
    <row r="10" spans="1:7" x14ac:dyDescent="0.25">
      <c r="A10" s="1"/>
      <c r="B10" s="24" t="s">
        <v>46</v>
      </c>
      <c r="C10" s="45"/>
      <c r="D10" s="45"/>
      <c r="E10" s="7">
        <v>0</v>
      </c>
      <c r="F10" s="45" t="s">
        <v>3</v>
      </c>
      <c r="G10" s="1"/>
    </row>
    <row r="11" spans="1:7" x14ac:dyDescent="0.25">
      <c r="A11" s="1"/>
      <c r="B11" s="24" t="s">
        <v>47</v>
      </c>
      <c r="C11" s="45"/>
      <c r="D11" s="45"/>
      <c r="E11" s="8">
        <v>0</v>
      </c>
      <c r="F11" s="45" t="s">
        <v>3</v>
      </c>
      <c r="G11" s="1"/>
    </row>
    <row r="12" spans="1:7" x14ac:dyDescent="0.25">
      <c r="A12" s="1"/>
      <c r="B12" s="24" t="s">
        <v>49</v>
      </c>
      <c r="C12" s="45"/>
      <c r="D12" s="45"/>
      <c r="E12" s="8">
        <v>0</v>
      </c>
      <c r="F12" s="45" t="s">
        <v>3</v>
      </c>
      <c r="G12" s="1"/>
    </row>
    <row r="13" spans="1:7" x14ac:dyDescent="0.25">
      <c r="A13" s="1"/>
      <c r="B13" s="24" t="s">
        <v>17</v>
      </c>
      <c r="C13" s="45"/>
      <c r="D13" s="45"/>
      <c r="E13" s="8">
        <v>280335.9936320351</v>
      </c>
      <c r="F13" s="45" t="s">
        <v>3</v>
      </c>
      <c r="G13" s="1"/>
    </row>
    <row r="14" spans="1:7" x14ac:dyDescent="0.25">
      <c r="A14" s="1"/>
      <c r="B14" s="24" t="s">
        <v>40</v>
      </c>
      <c r="C14" s="45"/>
      <c r="D14" s="45"/>
      <c r="E14" s="8">
        <v>-138634.02345760405</v>
      </c>
      <c r="F14" s="45" t="s">
        <v>3</v>
      </c>
      <c r="G14" s="1"/>
    </row>
    <row r="15" spans="1:7" x14ac:dyDescent="0.25">
      <c r="A15" s="1"/>
      <c r="B15" s="60" t="s">
        <v>19</v>
      </c>
      <c r="C15" s="28"/>
      <c r="D15" s="28"/>
      <c r="E15" s="9">
        <v>8016308.5328720454</v>
      </c>
      <c r="F15" s="47" t="s">
        <v>3</v>
      </c>
      <c r="G15" s="1"/>
    </row>
    <row r="16" spans="1:7" x14ac:dyDescent="0.25">
      <c r="A16" s="1"/>
      <c r="B16" s="46" t="s">
        <v>11</v>
      </c>
      <c r="C16" s="46"/>
      <c r="D16" s="46"/>
      <c r="E16" s="46"/>
      <c r="F16" s="46"/>
      <c r="G16" s="1"/>
    </row>
    <row r="17" spans="1:7" x14ac:dyDescent="0.25">
      <c r="A17" s="1"/>
      <c r="B17" s="47" t="s">
        <v>11</v>
      </c>
      <c r="C17" s="47"/>
      <c r="D17" s="47"/>
      <c r="E17" s="9">
        <v>2645854.1947699203</v>
      </c>
      <c r="F17" s="47" t="s">
        <v>3</v>
      </c>
      <c r="G17" s="1"/>
    </row>
    <row r="18" spans="1:7" x14ac:dyDescent="0.25">
      <c r="A18" s="1"/>
      <c r="B18" s="46" t="s">
        <v>34</v>
      </c>
      <c r="C18" s="46"/>
      <c r="D18" s="46"/>
      <c r="E18" s="46"/>
      <c r="F18" s="46"/>
      <c r="G18" s="1"/>
    </row>
    <row r="19" spans="1:7" x14ac:dyDescent="0.25">
      <c r="A19" s="1"/>
      <c r="B19" s="24" t="s">
        <v>31</v>
      </c>
      <c r="C19" s="45"/>
      <c r="D19" s="45"/>
      <c r="E19" s="8">
        <v>0</v>
      </c>
      <c r="F19" s="45" t="s">
        <v>3</v>
      </c>
      <c r="G19" s="1"/>
    </row>
    <row r="20" spans="1:7" x14ac:dyDescent="0.25">
      <c r="A20" s="1"/>
      <c r="B20" s="24" t="s">
        <v>32</v>
      </c>
      <c r="C20" s="45"/>
      <c r="D20" s="45"/>
      <c r="E20" s="8">
        <v>0</v>
      </c>
      <c r="F20" s="45" t="s">
        <v>3</v>
      </c>
      <c r="G20" s="1"/>
    </row>
    <row r="21" spans="1:7" x14ac:dyDescent="0.25">
      <c r="A21" s="1"/>
      <c r="B21" s="24" t="s">
        <v>78</v>
      </c>
      <c r="C21" s="45"/>
      <c r="D21" s="45"/>
      <c r="E21" s="8">
        <v>0</v>
      </c>
      <c r="F21" s="45" t="s">
        <v>3</v>
      </c>
      <c r="G21" s="1"/>
    </row>
    <row r="22" spans="1:7" x14ac:dyDescent="0.25">
      <c r="A22" s="1"/>
      <c r="B22" s="60" t="s">
        <v>35</v>
      </c>
      <c r="C22" s="28"/>
      <c r="D22" s="28"/>
      <c r="E22" s="9">
        <v>0</v>
      </c>
      <c r="F22" s="47" t="s">
        <v>3</v>
      </c>
      <c r="G22" s="1"/>
    </row>
    <row r="23" spans="1:7" x14ac:dyDescent="0.25">
      <c r="A23" s="1"/>
      <c r="B23" s="46" t="s">
        <v>55</v>
      </c>
      <c r="C23" s="46"/>
      <c r="D23" s="46"/>
      <c r="E23" s="46"/>
      <c r="F23" s="46"/>
      <c r="G23" s="1"/>
    </row>
    <row r="24" spans="1:7" x14ac:dyDescent="0.25">
      <c r="A24" s="1"/>
      <c r="B24" s="60" t="s">
        <v>56</v>
      </c>
      <c r="C24" s="48"/>
      <c r="D24" s="48"/>
      <c r="E24" s="9">
        <v>-178768.0177789834</v>
      </c>
      <c r="F24" s="47" t="s">
        <v>3</v>
      </c>
      <c r="G24" s="1"/>
    </row>
    <row r="25" spans="1:7" x14ac:dyDescent="0.25">
      <c r="A25" s="1"/>
      <c r="B25" s="46" t="s">
        <v>65</v>
      </c>
      <c r="C25" s="46"/>
      <c r="D25" s="46"/>
      <c r="E25" s="46"/>
      <c r="F25" s="46"/>
      <c r="G25" s="1"/>
    </row>
    <row r="26" spans="1:7" x14ac:dyDescent="0.25">
      <c r="A26" s="1"/>
      <c r="B26" s="47" t="s">
        <v>66</v>
      </c>
      <c r="C26" s="47"/>
      <c r="D26" s="47"/>
      <c r="E26" s="9">
        <v>-1091571</v>
      </c>
      <c r="F26" s="47" t="s">
        <v>3</v>
      </c>
      <c r="G26" s="1"/>
    </row>
    <row r="27" spans="1:7" x14ac:dyDescent="0.25">
      <c r="A27" s="1"/>
      <c r="B27" s="46" t="s">
        <v>134</v>
      </c>
      <c r="C27" s="46"/>
      <c r="D27" s="46"/>
      <c r="E27" s="10">
        <v>9391823.7098629829</v>
      </c>
      <c r="F27" s="11" t="s">
        <v>3</v>
      </c>
      <c r="G27" s="1"/>
    </row>
    <row r="28" spans="1:7" ht="30" customHeight="1" x14ac:dyDescent="0.25">
      <c r="A28" s="1"/>
      <c r="B28" s="89" t="s">
        <v>135</v>
      </c>
      <c r="C28" s="89"/>
      <c r="D28" s="89"/>
      <c r="E28" s="89"/>
      <c r="F28" s="89"/>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30"/>
      <c r="B48" s="30"/>
      <c r="C48" s="30"/>
      <c r="D48" s="30"/>
      <c r="E48" s="30"/>
      <c r="F48" s="30"/>
      <c r="G48" s="30"/>
    </row>
    <row r="49" spans="1:6" x14ac:dyDescent="0.25">
      <c r="A49" s="30"/>
      <c r="B49" s="30"/>
      <c r="C49" s="30"/>
      <c r="D49" s="30"/>
      <c r="E49" s="30"/>
      <c r="F49" s="30"/>
    </row>
  </sheetData>
  <sheetProtection algorithmName="SHA-512" hashValue="TwlyPqvrlxKHZ11SdKM9p8p/pRQlN1pwRwPr5X8CBud/pkKcwCf/B0CPuYBwWcOpcnz4LGNteTgxaSX6Ao/ZMg==" saltValue="ZgDfYdm9Ue3bzPyyyAroHQ==" spinCount="100000" sheet="1" objects="1" scenarios="1"/>
  <customSheetViews>
    <customSheetView guid="{61068CEC-D951-4EA8-B2F0-E3FAF0E2CE33}" showPageBreaks="1" showGridLines="0" view="pageLayout" topLeftCell="A7">
      <selection activeCell="E15" sqref="E15"/>
      <pageMargins left="0.7" right="0.7" top="0.75" bottom="0.75" header="0.3" footer="0.3"/>
      <pageSetup paperSize="9" orientation="portrait" r:id="rId1"/>
    </customSheetView>
  </customSheetViews>
  <mergeCells count="2">
    <mergeCell ref="B3:F4"/>
    <mergeCell ref="B28:F28"/>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5"/>
  <dimension ref="A1:F55"/>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86" t="s">
        <v>39</v>
      </c>
      <c r="C3" s="86"/>
      <c r="D3" s="86"/>
      <c r="E3" s="1"/>
      <c r="F3" s="1"/>
    </row>
    <row r="4" spans="1:6" ht="15" customHeight="1" x14ac:dyDescent="0.25">
      <c r="A4" s="1"/>
      <c r="B4" s="86"/>
      <c r="C4" s="86"/>
      <c r="D4" s="86"/>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90" t="s">
        <v>119</v>
      </c>
      <c r="C8" s="91"/>
      <c r="D8" s="92"/>
      <c r="E8" s="1"/>
      <c r="F8" s="1"/>
    </row>
    <row r="9" spans="1:6" ht="15" customHeight="1" x14ac:dyDescent="0.25">
      <c r="A9" s="1"/>
      <c r="B9" s="17" t="s">
        <v>24</v>
      </c>
      <c r="C9" s="47" t="s">
        <v>120</v>
      </c>
      <c r="D9" s="47"/>
      <c r="E9" s="1"/>
      <c r="F9" s="1"/>
    </row>
    <row r="10" spans="1:6" ht="15" customHeight="1" x14ac:dyDescent="0.25">
      <c r="A10" s="1"/>
      <c r="B10" s="23" t="s">
        <v>138</v>
      </c>
      <c r="C10" s="8">
        <v>2421015</v>
      </c>
      <c r="D10" s="12" t="s">
        <v>3</v>
      </c>
      <c r="E10" s="1"/>
      <c r="F10" s="1"/>
    </row>
    <row r="11" spans="1:6" x14ac:dyDescent="0.25">
      <c r="A11" s="1"/>
      <c r="B11" s="23" t="s">
        <v>139</v>
      </c>
      <c r="C11" s="8">
        <v>10445</v>
      </c>
      <c r="D11" s="12" t="s">
        <v>3</v>
      </c>
      <c r="E11" s="1"/>
      <c r="F11" s="1"/>
    </row>
    <row r="12" spans="1:6" x14ac:dyDescent="0.25">
      <c r="A12" s="1"/>
      <c r="B12" s="23" t="s">
        <v>140</v>
      </c>
      <c r="C12" s="8">
        <v>8633</v>
      </c>
      <c r="D12" s="12" t="s">
        <v>3</v>
      </c>
      <c r="E12" s="1"/>
      <c r="F12" s="1"/>
    </row>
    <row r="13" spans="1:6" x14ac:dyDescent="0.25">
      <c r="A13" s="1"/>
      <c r="B13" s="23"/>
      <c r="C13" s="8"/>
      <c r="D13" s="12" t="s">
        <v>3</v>
      </c>
      <c r="E13" s="1"/>
      <c r="F13" s="1"/>
    </row>
    <row r="14" spans="1:6" x14ac:dyDescent="0.25">
      <c r="A14" s="1"/>
      <c r="B14" s="23"/>
      <c r="C14" s="8"/>
      <c r="D14" s="12" t="s">
        <v>3</v>
      </c>
      <c r="E14" s="1"/>
      <c r="F14" s="1"/>
    </row>
    <row r="15" spans="1:6" x14ac:dyDescent="0.25">
      <c r="A15" s="1"/>
      <c r="B15" s="23"/>
      <c r="C15" s="8"/>
      <c r="D15" s="12" t="s">
        <v>3</v>
      </c>
      <c r="E15" s="1"/>
      <c r="F15" s="1"/>
    </row>
    <row r="16" spans="1:6" x14ac:dyDescent="0.25">
      <c r="A16" s="1"/>
      <c r="B16" s="23"/>
      <c r="C16" s="8"/>
      <c r="D16" s="12" t="s">
        <v>3</v>
      </c>
      <c r="E16" s="1"/>
      <c r="F16" s="1"/>
    </row>
    <row r="17" spans="1:6" x14ac:dyDescent="0.25">
      <c r="A17" s="1"/>
      <c r="B17" s="23"/>
      <c r="C17" s="8"/>
      <c r="D17" s="12" t="s">
        <v>3</v>
      </c>
      <c r="E17" s="1"/>
      <c r="F17" s="1"/>
    </row>
    <row r="18" spans="1:6" x14ac:dyDescent="0.25">
      <c r="A18" s="1"/>
      <c r="B18" s="69" t="s">
        <v>121</v>
      </c>
      <c r="C18" s="10">
        <f>SUM(C10:C17)</f>
        <v>2440093</v>
      </c>
      <c r="D18" s="11" t="s">
        <v>3</v>
      </c>
      <c r="E18" s="1"/>
      <c r="F18" s="1"/>
    </row>
    <row r="19" spans="1:6" x14ac:dyDescent="0.25">
      <c r="A19" s="1"/>
      <c r="B19" s="69" t="s">
        <v>122</v>
      </c>
      <c r="C19" s="10">
        <f>C18*(1+'Fane 11. Nøgletal'!C16)^2</f>
        <v>2850342.51756352</v>
      </c>
      <c r="D19" s="11" t="s">
        <v>3</v>
      </c>
      <c r="E19" s="1"/>
      <c r="F19" s="1"/>
    </row>
    <row r="20" spans="1:6" x14ac:dyDescent="0.25">
      <c r="A20" s="1"/>
      <c r="B20" s="14"/>
      <c r="C20" s="13"/>
      <c r="D20" s="13"/>
      <c r="E20" s="1"/>
      <c r="F20" s="1"/>
    </row>
    <row r="21" spans="1:6" x14ac:dyDescent="0.25">
      <c r="A21" s="1"/>
      <c r="B21" s="14"/>
      <c r="C21" s="13"/>
      <c r="D21" s="13"/>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30"/>
      <c r="B51" s="30"/>
      <c r="C51" s="30"/>
      <c r="D51" s="30"/>
      <c r="E51" s="30"/>
      <c r="F51" s="30"/>
    </row>
    <row r="52" spans="1:6" x14ac:dyDescent="0.25">
      <c r="A52" s="30"/>
      <c r="B52" s="30"/>
      <c r="C52" s="30"/>
      <c r="D52" s="30"/>
      <c r="E52" s="30"/>
      <c r="F52" s="30"/>
    </row>
    <row r="53" spans="1:6" x14ac:dyDescent="0.25">
      <c r="A53" s="30"/>
      <c r="B53" s="30"/>
      <c r="C53" s="30"/>
      <c r="D53" s="30"/>
      <c r="E53" s="30"/>
      <c r="F53" s="30"/>
    </row>
    <row r="54" spans="1:6" x14ac:dyDescent="0.25">
      <c r="A54" s="30"/>
      <c r="B54" s="30"/>
      <c r="C54" s="30"/>
      <c r="D54" s="30"/>
      <c r="E54" s="30"/>
      <c r="F54" s="30"/>
    </row>
    <row r="55" spans="1:6" x14ac:dyDescent="0.25">
      <c r="A55" s="30"/>
      <c r="B55" s="30"/>
      <c r="C55" s="30"/>
      <c r="D55" s="30"/>
      <c r="E55" s="30"/>
      <c r="F55" s="30"/>
    </row>
  </sheetData>
  <sheetProtection algorithmName="SHA-512" hashValue="40xXJgS8f0k626QAkqnCZg9V773kNsuceRKmp5Bqgg4x612QmuE/Guzk0CdRGARWAvkCICRRtHWif3JPSyo7Cw==" saltValue="PJQHAOKRwaodc+UZy+7cxw==" spinCount="100000" sheet="1" objects="1" scenarios="1"/>
  <customSheetViews>
    <customSheetView guid="{61068CEC-D951-4EA8-B2F0-E3FAF0E2CE33}" showPageBreaks="1" showGridLines="0" view="pageLayout">
      <selection activeCell="C14" sqref="C14"/>
      <pageMargins left="0.75" right="0.7" top="0.75" bottom="0.75" header="0.3" footer="0.3"/>
      <pageSetup paperSize="9" orientation="portrait" r:id="rId1"/>
    </customSheetView>
  </customSheetViews>
  <mergeCells count="2">
    <mergeCell ref="B3:D4"/>
    <mergeCell ref="B8:D8"/>
  </mergeCells>
  <pageMargins left="0.75"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G51"/>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88" t="s">
        <v>123</v>
      </c>
      <c r="C3" s="88"/>
      <c r="D3" s="88"/>
      <c r="E3" s="88"/>
      <c r="F3" s="88"/>
      <c r="G3" s="1"/>
    </row>
    <row r="4" spans="1:7" ht="15" customHeight="1" x14ac:dyDescent="0.25">
      <c r="A4" s="1"/>
      <c r="B4" s="88"/>
      <c r="C4" s="88"/>
      <c r="D4" s="88"/>
      <c r="E4" s="88"/>
      <c r="F4" s="88"/>
      <c r="G4" s="1"/>
    </row>
    <row r="5" spans="1:7" ht="15" customHeight="1" x14ac:dyDescent="0.25">
      <c r="A5" s="1"/>
      <c r="B5" s="53"/>
      <c r="C5" s="53"/>
      <c r="D5" s="53"/>
      <c r="E5" s="53"/>
      <c r="F5" s="53"/>
      <c r="G5" s="1"/>
    </row>
    <row r="6" spans="1:7" ht="15" customHeight="1" x14ac:dyDescent="0.25">
      <c r="A6" s="1"/>
      <c r="B6" s="53"/>
      <c r="C6" s="53"/>
      <c r="D6" s="53"/>
      <c r="E6" s="53"/>
      <c r="F6" s="53"/>
      <c r="G6" s="1"/>
    </row>
    <row r="7" spans="1:7" x14ac:dyDescent="0.25">
      <c r="A7" s="1"/>
      <c r="B7" s="1"/>
      <c r="C7" s="1"/>
      <c r="D7" s="1"/>
      <c r="E7" s="1"/>
      <c r="F7" s="1"/>
      <c r="G7" s="1"/>
    </row>
    <row r="8" spans="1:7" x14ac:dyDescent="0.25">
      <c r="A8" s="1"/>
      <c r="B8" s="90" t="s">
        <v>62</v>
      </c>
      <c r="C8" s="91"/>
      <c r="D8" s="91"/>
      <c r="E8" s="91"/>
      <c r="F8" s="92"/>
      <c r="G8" s="1"/>
    </row>
    <row r="9" spans="1:7" x14ac:dyDescent="0.25">
      <c r="A9" s="1"/>
      <c r="B9" s="100" t="s">
        <v>141</v>
      </c>
      <c r="C9" s="101"/>
      <c r="D9" s="102"/>
      <c r="E9" s="52">
        <v>117472.45608831756</v>
      </c>
      <c r="F9" s="12" t="s">
        <v>3</v>
      </c>
      <c r="G9" s="1"/>
    </row>
    <row r="10" spans="1:7" x14ac:dyDescent="0.25">
      <c r="A10" s="1"/>
      <c r="B10" s="69"/>
      <c r="C10" s="22"/>
      <c r="D10" s="22"/>
      <c r="E10" s="22"/>
      <c r="F10" s="70"/>
      <c r="G10" s="1"/>
    </row>
    <row r="11" spans="1:7" ht="51.75" customHeight="1" x14ac:dyDescent="0.25">
      <c r="A11" s="1"/>
      <c r="B11" s="103" t="s">
        <v>142</v>
      </c>
      <c r="C11" s="104"/>
      <c r="D11" s="104"/>
      <c r="E11" s="104"/>
      <c r="F11" s="105"/>
      <c r="G11" s="1"/>
    </row>
    <row r="12" spans="1:7" x14ac:dyDescent="0.25">
      <c r="A12" s="1"/>
      <c r="B12" s="1"/>
      <c r="C12" s="1"/>
      <c r="D12" s="1"/>
      <c r="E12" s="1"/>
      <c r="F12" s="1"/>
      <c r="G12" s="1"/>
    </row>
    <row r="13" spans="1:7" x14ac:dyDescent="0.25">
      <c r="A13" s="1"/>
      <c r="B13" s="90" t="s">
        <v>63</v>
      </c>
      <c r="C13" s="91"/>
      <c r="D13" s="91"/>
      <c r="E13" s="91"/>
      <c r="F13" s="92"/>
      <c r="G13" s="1"/>
    </row>
    <row r="14" spans="1:7" x14ac:dyDescent="0.25">
      <c r="A14" s="1"/>
      <c r="B14" s="100" t="s">
        <v>71</v>
      </c>
      <c r="C14" s="101"/>
      <c r="D14" s="102"/>
      <c r="E14" s="8">
        <v>-178768.01777898334</v>
      </c>
      <c r="F14" s="12" t="s">
        <v>3</v>
      </c>
      <c r="G14" s="1"/>
    </row>
    <row r="15" spans="1:7" x14ac:dyDescent="0.25">
      <c r="A15" s="1"/>
      <c r="B15" s="100" t="s">
        <v>105</v>
      </c>
      <c r="C15" s="101"/>
      <c r="D15" s="102"/>
      <c r="E15" s="8">
        <v>-178768.01777898334</v>
      </c>
      <c r="F15" s="12" t="s">
        <v>3</v>
      </c>
      <c r="G15" s="1"/>
    </row>
    <row r="16" spans="1:7" x14ac:dyDescent="0.25">
      <c r="A16" s="1"/>
      <c r="B16" s="69"/>
      <c r="C16" s="22"/>
      <c r="D16" s="22"/>
      <c r="E16" s="22"/>
      <c r="F16" s="70"/>
      <c r="G16" s="1"/>
    </row>
    <row r="17" spans="1:7" ht="30.75" customHeight="1" x14ac:dyDescent="0.25">
      <c r="A17" s="1"/>
      <c r="B17" s="103" t="s">
        <v>143</v>
      </c>
      <c r="C17" s="104"/>
      <c r="D17" s="104"/>
      <c r="E17" s="104"/>
      <c r="F17" s="105"/>
      <c r="G17" s="1"/>
    </row>
    <row r="18" spans="1:7" x14ac:dyDescent="0.25">
      <c r="A18" s="1"/>
      <c r="B18" s="1"/>
      <c r="C18" s="1"/>
      <c r="D18" s="1"/>
      <c r="E18" s="1"/>
      <c r="F18" s="1"/>
      <c r="G18" s="1"/>
    </row>
    <row r="19" spans="1:7" x14ac:dyDescent="0.25">
      <c r="A19" s="1"/>
      <c r="B19" s="54" t="s">
        <v>144</v>
      </c>
      <c r="C19" s="55"/>
      <c r="D19" s="55"/>
      <c r="E19" s="55"/>
      <c r="F19" s="56"/>
      <c r="G19" s="1"/>
    </row>
    <row r="20" spans="1:7" x14ac:dyDescent="0.25">
      <c r="A20" s="1"/>
      <c r="B20" s="57" t="s">
        <v>145</v>
      </c>
      <c r="C20" s="58"/>
      <c r="D20" s="59"/>
      <c r="E20" s="8">
        <v>11010467.500826009</v>
      </c>
      <c r="F20" s="12" t="s">
        <v>3</v>
      </c>
      <c r="G20" s="1"/>
    </row>
    <row r="21" spans="1:7" x14ac:dyDescent="0.25">
      <c r="A21" s="1"/>
      <c r="B21" s="57" t="s">
        <v>146</v>
      </c>
      <c r="C21" s="58"/>
      <c r="D21" s="59"/>
      <c r="E21" s="8">
        <v>10010847</v>
      </c>
      <c r="F21" s="12" t="s">
        <v>3</v>
      </c>
      <c r="G21" s="1"/>
    </row>
    <row r="22" spans="1:7" x14ac:dyDescent="0.25">
      <c r="A22" s="1"/>
      <c r="B22" s="57" t="s">
        <v>25</v>
      </c>
      <c r="C22" s="58"/>
      <c r="D22" s="59"/>
      <c r="E22" s="8">
        <v>0</v>
      </c>
      <c r="F22" s="12" t="s">
        <v>3</v>
      </c>
      <c r="G22" s="1"/>
    </row>
    <row r="23" spans="1:7" x14ac:dyDescent="0.25">
      <c r="A23" s="1"/>
      <c r="B23" s="61" t="s">
        <v>147</v>
      </c>
      <c r="C23" s="62"/>
      <c r="D23" s="63"/>
      <c r="E23" s="9">
        <f>E20-(E21-E22)</f>
        <v>999620.50082600862</v>
      </c>
      <c r="F23" s="15" t="s">
        <v>3</v>
      </c>
      <c r="G23" s="1"/>
    </row>
    <row r="24" spans="1:7" x14ac:dyDescent="0.25">
      <c r="A24" s="1"/>
      <c r="B24" s="69"/>
      <c r="C24" s="22"/>
      <c r="D24" s="22"/>
      <c r="E24" s="22"/>
      <c r="F24" s="70"/>
      <c r="G24" s="1"/>
    </row>
    <row r="25" spans="1:7" x14ac:dyDescent="0.25">
      <c r="A25" s="1"/>
      <c r="B25" s="1"/>
      <c r="C25" s="1"/>
      <c r="D25" s="1"/>
      <c r="E25" s="1"/>
      <c r="F25" s="1"/>
      <c r="G25" s="1"/>
    </row>
    <row r="26" spans="1:7" x14ac:dyDescent="0.25">
      <c r="A26" s="1"/>
      <c r="B26" s="90" t="s">
        <v>148</v>
      </c>
      <c r="C26" s="91"/>
      <c r="D26" s="91"/>
      <c r="E26" s="91"/>
      <c r="F26" s="92"/>
      <c r="G26" s="1"/>
    </row>
    <row r="27" spans="1:7" x14ac:dyDescent="0.25">
      <c r="A27" s="1"/>
      <c r="B27" s="106" t="s">
        <v>149</v>
      </c>
      <c r="C27" s="107"/>
      <c r="D27" s="108"/>
      <c r="E27" s="50">
        <f>IF(AND(E15&lt;0,E23&gt;0,ABS(SUM(E14:E15))&lt;E23),ABS(E14),IF(AND(E15&lt;0,E23&gt;0,ABS(SUM(E14:E15))&gt;E23),SUM(E14,E23),0))</f>
        <v>178768.01777898334</v>
      </c>
      <c r="F27" s="15" t="s">
        <v>3</v>
      </c>
      <c r="G27" s="1"/>
    </row>
    <row r="28" spans="1:7" x14ac:dyDescent="0.25">
      <c r="A28" s="1"/>
      <c r="B28" s="90"/>
      <c r="C28" s="91"/>
      <c r="D28" s="91"/>
      <c r="E28" s="91"/>
      <c r="F28" s="92"/>
      <c r="G28" s="1"/>
    </row>
    <row r="29" spans="1:7" x14ac:dyDescent="0.25">
      <c r="A29" s="1"/>
      <c r="B29" s="1"/>
      <c r="C29" s="1"/>
      <c r="D29" s="1"/>
      <c r="E29" s="1"/>
      <c r="F29" s="1"/>
      <c r="G29" s="1"/>
    </row>
    <row r="30" spans="1:7" x14ac:dyDescent="0.25">
      <c r="A30" s="1"/>
      <c r="B30" s="90" t="s">
        <v>150</v>
      </c>
      <c r="C30" s="91"/>
      <c r="D30" s="91"/>
      <c r="E30" s="91"/>
      <c r="F30" s="92"/>
      <c r="G30" s="1"/>
    </row>
    <row r="31" spans="1:7" x14ac:dyDescent="0.25">
      <c r="A31" s="1"/>
      <c r="B31" s="93" t="s">
        <v>55</v>
      </c>
      <c r="C31" s="94"/>
      <c r="D31" s="95"/>
      <c r="E31" s="51">
        <f>IF(AND(E9&gt;0,(E9+E23)&gt;0),0,IF(AND(E9&gt;0,(E9+E23)&lt;0),(E9+E23),IF(AND(E9&lt;0,E23&lt;0),E23,0)))</f>
        <v>0</v>
      </c>
      <c r="F31" s="12" t="s">
        <v>3</v>
      </c>
      <c r="G31" s="1"/>
    </row>
    <row r="32" spans="1:7" x14ac:dyDescent="0.25">
      <c r="A32" s="1"/>
      <c r="B32" s="93" t="s">
        <v>41</v>
      </c>
      <c r="C32" s="94"/>
      <c r="D32" s="95"/>
      <c r="E32" s="8">
        <v>2</v>
      </c>
      <c r="F32" s="12" t="s">
        <v>18</v>
      </c>
      <c r="G32" s="1"/>
    </row>
    <row r="33" spans="1:7" x14ac:dyDescent="0.25">
      <c r="A33" s="1"/>
      <c r="B33" s="96" t="s">
        <v>64</v>
      </c>
      <c r="C33" s="96"/>
      <c r="D33" s="96"/>
      <c r="E33" s="50">
        <f>E31/E32</f>
        <v>0</v>
      </c>
      <c r="F33" s="15" t="s">
        <v>3</v>
      </c>
      <c r="G33" s="1"/>
    </row>
    <row r="34" spans="1:7" x14ac:dyDescent="0.25">
      <c r="A34" s="1"/>
      <c r="B34" s="97"/>
      <c r="C34" s="98"/>
      <c r="D34" s="98"/>
      <c r="E34" s="98"/>
      <c r="F34" s="99"/>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30"/>
      <c r="B40" s="30"/>
      <c r="C40" s="30"/>
      <c r="D40" s="30"/>
      <c r="E40" s="30"/>
      <c r="F40" s="30"/>
      <c r="G40" s="30"/>
    </row>
    <row r="41" spans="1:7" x14ac:dyDescent="0.25">
      <c r="A41" s="30"/>
      <c r="B41" s="30"/>
      <c r="C41" s="30"/>
      <c r="D41" s="30"/>
      <c r="E41" s="30"/>
      <c r="F41" s="30"/>
      <c r="G41" s="30"/>
    </row>
    <row r="42" spans="1:7" x14ac:dyDescent="0.25">
      <c r="A42" s="30"/>
      <c r="B42" s="30"/>
      <c r="C42" s="30"/>
      <c r="D42" s="30"/>
      <c r="E42" s="30"/>
      <c r="F42" s="30"/>
      <c r="G42" s="30"/>
    </row>
    <row r="43" spans="1:7" x14ac:dyDescent="0.25">
      <c r="A43" s="30"/>
      <c r="B43" s="30"/>
      <c r="C43" s="30"/>
      <c r="D43" s="30"/>
      <c r="E43" s="30"/>
      <c r="F43" s="30"/>
      <c r="G43" s="30"/>
    </row>
    <row r="44" spans="1:7" x14ac:dyDescent="0.25">
      <c r="A44" s="30"/>
      <c r="B44" s="30"/>
      <c r="C44" s="30"/>
      <c r="D44" s="30"/>
      <c r="E44" s="30"/>
      <c r="F44" s="30"/>
      <c r="G44" s="30"/>
    </row>
    <row r="45" spans="1:7" x14ac:dyDescent="0.25">
      <c r="A45" s="30"/>
      <c r="B45" s="30"/>
      <c r="C45" s="30"/>
      <c r="D45" s="30"/>
      <c r="E45" s="30"/>
      <c r="F45" s="30"/>
      <c r="G45" s="30"/>
    </row>
    <row r="46" spans="1:7" x14ac:dyDescent="0.25">
      <c r="A46" s="30"/>
      <c r="B46" s="30"/>
      <c r="C46" s="30"/>
      <c r="D46" s="30"/>
      <c r="E46" s="30"/>
      <c r="F46" s="30"/>
      <c r="G46" s="30"/>
    </row>
    <row r="47" spans="1:7" x14ac:dyDescent="0.25">
      <c r="A47" s="30"/>
      <c r="B47" s="30"/>
      <c r="C47" s="30"/>
      <c r="D47" s="30"/>
      <c r="E47" s="30"/>
      <c r="F47" s="30"/>
      <c r="G47" s="30"/>
    </row>
    <row r="48" spans="1:7" x14ac:dyDescent="0.25">
      <c r="A48" s="30"/>
      <c r="B48" s="30"/>
      <c r="C48" s="30"/>
      <c r="D48" s="30"/>
      <c r="E48" s="30"/>
      <c r="F48" s="30"/>
      <c r="G48" s="30"/>
    </row>
    <row r="49" spans="1:7" x14ac:dyDescent="0.25">
      <c r="A49" s="30"/>
      <c r="B49" s="30"/>
      <c r="C49" s="30"/>
      <c r="D49" s="30"/>
      <c r="E49" s="30"/>
      <c r="F49" s="30"/>
      <c r="G49" s="30"/>
    </row>
    <row r="50" spans="1:7" x14ac:dyDescent="0.25">
      <c r="A50" s="30"/>
      <c r="B50" s="30"/>
      <c r="C50" s="30"/>
      <c r="D50" s="30"/>
      <c r="E50" s="30"/>
      <c r="F50" s="30"/>
      <c r="G50" s="30"/>
    </row>
    <row r="51" spans="1:7" x14ac:dyDescent="0.25">
      <c r="A51" s="30"/>
      <c r="G51" s="30"/>
    </row>
  </sheetData>
  <sheetProtection algorithmName="SHA-512" hashValue="NTlsvNPo/2KGOC+Oci2qZe1AJdxfj0AafK1Xq4YaBoarKNeDyLnIZDyvZyvemcjbCDPjJiRGvC3R+gdVmzBECA==" saltValue="U23kaBWlYMq4XJZOOcutCA==" spinCount="100000" sheet="1" objects="1" scenarios="1"/>
  <mergeCells count="16">
    <mergeCell ref="B14:D14"/>
    <mergeCell ref="B3:F4"/>
    <mergeCell ref="B8:F8"/>
    <mergeCell ref="B9:D9"/>
    <mergeCell ref="B11:F11"/>
    <mergeCell ref="B13:F13"/>
    <mergeCell ref="B32:D32"/>
    <mergeCell ref="B33:D33"/>
    <mergeCell ref="B34:F34"/>
    <mergeCell ref="B15:D15"/>
    <mergeCell ref="B17:F17"/>
    <mergeCell ref="B26:F26"/>
    <mergeCell ref="B27:D27"/>
    <mergeCell ref="B28:F28"/>
    <mergeCell ref="B30:F30"/>
    <mergeCell ref="B31:D31"/>
  </mergeCells>
  <pageMargins left="0.79166666666666663"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5"/>
  <dimension ref="A1:I50"/>
  <sheetViews>
    <sheetView view="pageLayout" zoomScaleNormal="100" workbookViewId="0"/>
  </sheetViews>
  <sheetFormatPr defaultColWidth="9.140625" defaultRowHeight="15" x14ac:dyDescent="0.25"/>
  <cols>
    <col min="1" max="1" width="4.7109375" style="42" customWidth="1"/>
    <col min="2" max="2" width="22.5703125" style="42" customWidth="1"/>
    <col min="3" max="3" width="8.28515625" style="42" customWidth="1"/>
    <col min="4" max="6" width="10.7109375" style="42" customWidth="1"/>
    <col min="7" max="7" width="11.140625" style="42" customWidth="1"/>
    <col min="8" max="8" width="3.28515625" style="42" customWidth="1"/>
    <col min="9" max="9" width="4.85546875" style="42" customWidth="1"/>
    <col min="10" max="16384" width="9.140625" style="4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86" t="s">
        <v>104</v>
      </c>
      <c r="C3" s="86"/>
      <c r="D3" s="86"/>
      <c r="E3" s="86"/>
      <c r="F3" s="86"/>
      <c r="G3" s="86"/>
      <c r="H3" s="86"/>
      <c r="I3" s="1"/>
    </row>
    <row r="4" spans="1:9" ht="15" customHeight="1" x14ac:dyDescent="0.25">
      <c r="A4" s="1"/>
      <c r="B4" s="86"/>
      <c r="C4" s="86"/>
      <c r="D4" s="86"/>
      <c r="E4" s="86"/>
      <c r="F4" s="86"/>
      <c r="G4" s="86"/>
      <c r="H4" s="86"/>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90" t="s">
        <v>93</v>
      </c>
      <c r="C8" s="91"/>
      <c r="D8" s="91"/>
      <c r="E8" s="91"/>
      <c r="F8" s="91"/>
      <c r="G8" s="91"/>
      <c r="H8" s="92"/>
      <c r="I8" s="1"/>
    </row>
    <row r="9" spans="1:9" ht="15" customHeight="1" x14ac:dyDescent="0.25">
      <c r="A9" s="1"/>
      <c r="B9" s="109" t="s">
        <v>94</v>
      </c>
      <c r="C9" s="110"/>
      <c r="D9" s="110"/>
      <c r="E9" s="110"/>
      <c r="F9" s="110"/>
      <c r="G9" s="110"/>
      <c r="H9" s="111"/>
      <c r="I9" s="1"/>
    </row>
    <row r="10" spans="1:9" x14ac:dyDescent="0.25">
      <c r="A10" s="1"/>
      <c r="B10" s="112" t="s">
        <v>95</v>
      </c>
      <c r="C10" s="113"/>
      <c r="D10" s="113"/>
      <c r="E10" s="113"/>
      <c r="F10" s="114"/>
      <c r="G10" s="43">
        <v>0</v>
      </c>
      <c r="H10" s="8" t="s">
        <v>3</v>
      </c>
      <c r="I10" s="1"/>
    </row>
    <row r="11" spans="1:9" x14ac:dyDescent="0.25">
      <c r="A11" s="1"/>
      <c r="B11" s="112" t="s">
        <v>96</v>
      </c>
      <c r="C11" s="113"/>
      <c r="D11" s="113"/>
      <c r="E11" s="113"/>
      <c r="F11" s="114"/>
      <c r="G11" s="43">
        <v>0</v>
      </c>
      <c r="H11" s="8" t="s">
        <v>3</v>
      </c>
      <c r="I11" s="1"/>
    </row>
    <row r="12" spans="1:9" x14ac:dyDescent="0.25">
      <c r="A12" s="1"/>
      <c r="B12" s="112" t="s">
        <v>97</v>
      </c>
      <c r="C12" s="113"/>
      <c r="D12" s="113"/>
      <c r="E12" s="113"/>
      <c r="F12" s="114"/>
      <c r="G12" s="8">
        <v>-1091571</v>
      </c>
      <c r="H12" s="8" t="s">
        <v>3</v>
      </c>
      <c r="I12" s="1"/>
    </row>
    <row r="13" spans="1:9" x14ac:dyDescent="0.25">
      <c r="A13" s="1"/>
      <c r="B13" s="112" t="s">
        <v>98</v>
      </c>
      <c r="C13" s="113"/>
      <c r="D13" s="113"/>
      <c r="E13" s="113"/>
      <c r="F13" s="114"/>
      <c r="G13" s="8">
        <v>0</v>
      </c>
      <c r="H13" s="8" t="s">
        <v>3</v>
      </c>
      <c r="I13" s="1"/>
    </row>
    <row r="14" spans="1:9" x14ac:dyDescent="0.25">
      <c r="A14" s="1"/>
      <c r="B14" s="112" t="s">
        <v>99</v>
      </c>
      <c r="C14" s="113"/>
      <c r="D14" s="113"/>
      <c r="E14" s="113"/>
      <c r="F14" s="114"/>
      <c r="G14" s="8">
        <v>0</v>
      </c>
      <c r="H14" s="8" t="s">
        <v>3</v>
      </c>
      <c r="I14" s="1"/>
    </row>
    <row r="15" spans="1:9" x14ac:dyDescent="0.25">
      <c r="A15" s="1"/>
      <c r="B15" s="112" t="s">
        <v>100</v>
      </c>
      <c r="C15" s="113"/>
      <c r="D15" s="113"/>
      <c r="E15" s="113"/>
      <c r="F15" s="114"/>
      <c r="G15" s="8">
        <v>0</v>
      </c>
      <c r="H15" s="8" t="s">
        <v>3</v>
      </c>
      <c r="I15" s="1"/>
    </row>
    <row r="16" spans="1:9" x14ac:dyDescent="0.25">
      <c r="A16" s="1"/>
      <c r="B16" s="112" t="s">
        <v>101</v>
      </c>
      <c r="C16" s="113"/>
      <c r="D16" s="113"/>
      <c r="E16" s="113"/>
      <c r="F16" s="114"/>
      <c r="G16" s="8">
        <v>0</v>
      </c>
      <c r="H16" s="8" t="s">
        <v>3</v>
      </c>
      <c r="I16" s="1"/>
    </row>
    <row r="17" spans="1:9" x14ac:dyDescent="0.25">
      <c r="A17" s="1"/>
      <c r="B17" s="112" t="s">
        <v>102</v>
      </c>
      <c r="C17" s="113"/>
      <c r="D17" s="113"/>
      <c r="E17" s="113"/>
      <c r="F17" s="114"/>
      <c r="G17" s="8">
        <v>0</v>
      </c>
      <c r="H17" s="8" t="s">
        <v>3</v>
      </c>
      <c r="I17" s="1"/>
    </row>
    <row r="18" spans="1:9" x14ac:dyDescent="0.25">
      <c r="A18" s="1"/>
      <c r="B18" s="90" t="s">
        <v>103</v>
      </c>
      <c r="C18" s="91"/>
      <c r="D18" s="91"/>
      <c r="E18" s="91"/>
      <c r="F18" s="92"/>
      <c r="G18" s="10">
        <f>SUM(G10:G17)</f>
        <v>-1091571</v>
      </c>
      <c r="H18" s="11"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FgpgXLg11tRxjSw/yxlmOFt0bsoTq4mMUTO5QLos/caZhYBdOW+fMBg0JKINu0XeaNAPTNylD2PL48gIx95c+w==" saltValue="DFfdmwHBod4dFubP/J1N/g=="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Navngivne områder</vt:lpstr>
      </vt:variant>
      <vt:variant>
        <vt:i4>7</vt:i4>
      </vt:variant>
    </vt:vector>
  </HeadingPairs>
  <TitlesOfParts>
    <vt:vector size="22" baseType="lpstr">
      <vt:lpstr>1. Forside</vt:lpstr>
      <vt:lpstr>Fane 2.1. Økonomisk ramme 2024</vt:lpstr>
      <vt:lpstr>Fane 2.2. Økonomisk ramme 2025</vt:lpstr>
      <vt:lpstr>Fane 2.3. Økonomisk ramme 2026</vt:lpstr>
      <vt:lpstr>Fane 2.4. Økonomisk ramme 2027</vt:lpstr>
      <vt:lpstr>Fane 3. Omkostninger i ØR2023</vt:lpstr>
      <vt:lpstr>Fane 4. Ikke-påvirkelige omk.</vt:lpstr>
      <vt:lpstr>Fane 5. Kontrol af ØR2022</vt:lpstr>
      <vt:lpstr>Fane 6. Skattesagen</vt:lpstr>
      <vt:lpstr>Fane 7. Anlægsprojekter (§ 19)</vt:lpstr>
      <vt:lpstr>Fane 8.1. Varige tillæg</vt:lpstr>
      <vt:lpstr>Fane 8.2. Engangstillæg</vt:lpstr>
      <vt:lpstr>Fane 9. Tilknyttet virksomhed</vt:lpstr>
      <vt:lpstr>Fane 10. Bortfald</vt:lpstr>
      <vt:lpstr>Fane 11. Nøgletal</vt:lpstr>
      <vt:lpstr>Tabel_Fane_10</vt:lpstr>
      <vt:lpstr>Tabel_Fane_2_1</vt:lpstr>
      <vt:lpstr>Tabel_Fane_2_2</vt:lpstr>
      <vt:lpstr>Tabel_Fane_2_3</vt:lpstr>
      <vt:lpstr>Tabel_Fane_2_4</vt:lpstr>
      <vt:lpstr>Tabel_Fane_3</vt:lpstr>
      <vt:lpstr>Tabel_Fane_9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Vera Høyer Moesgaard</cp:lastModifiedBy>
  <cp:lastPrinted>2016-06-14T12:57:30Z</cp:lastPrinted>
  <dcterms:created xsi:type="dcterms:W3CDTF">2016-06-02T08:51:18Z</dcterms:created>
  <dcterms:modified xsi:type="dcterms:W3CDTF">2023-10-13T14:13:12Z</dcterms:modified>
</cp:coreProperties>
</file>