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Jammerbugt Forsyning AS (V10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<sst xmlns="http://schemas.openxmlformats.org/spreadsheetml/2006/main" count="320" uniqueCount="152">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</sst>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7" borderId="0" xfId="0" applyFill="1" applyProtection="1"/>
    <xf numFmtId="0" fontId="8" fillId="4" borderId="1" xfId="0" applyFont="1" applyFill="1" applyBorder="1" applyAlignment="1" applyProtection="1">
      <alignment horizontal="left" vertical="center" wrapText="1"/>
    </xf>
    <xf numFmtId="1" fontId="15" fillId="7" borderId="1" xfId="0" applyNumberFormat="1" applyFont="1" applyFill="1" applyBorder="1" applyAlignment="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150</v>
      </c>
      <c r="D21" s="80" t="s">
        <v>108</v>
      </c>
      <c r="E21" s="81"/>
      <c r="F21" s="81"/>
      <c r="G21" s="82"/>
      <c r="H21" s="1"/>
      <c r="I21" s="1"/>
    </row>
    <row r="22" spans="1:9" x14ac:dyDescent="0.25">
      <c r="A22" s="1"/>
      <c r="B22" s="1"/>
      <c r="C22" s="6" t="s">
        <v>120</v>
      </c>
      <c r="D22" s="80" t="s">
        <v>35</v>
      </c>
      <c r="E22" s="81"/>
      <c r="F22" s="81"/>
      <c r="G22" s="82"/>
      <c r="H22" s="1"/>
      <c r="I22" s="1"/>
    </row>
    <row r="23" spans="1:9" x14ac:dyDescent="0.25">
      <c r="A23" s="1"/>
      <c r="B23" s="1"/>
      <c r="C23" s="6" t="s">
        <v>121</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122</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lDVaGl+A2SbudZV/92MlKOMWbuqIqlZFU+nVv+Ynp9yCX/ks8/IYx5vIC/f/StFeXAaTP1baMMzYHKApUilZAA==" saltValue="dBGlfLq5QeOCbrhIIm0xV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50" t="s">
        <v>0</v>
      </c>
      <c r="C9" s="16" t="s">
        <v>1</v>
      </c>
      <c r="D9" s="128" t="s">
        <v>111</v>
      </c>
      <c r="E9" s="129"/>
      <c r="F9" s="128" t="s">
        <v>2</v>
      </c>
      <c r="G9" s="129"/>
      <c r="H9" s="128" t="s">
        <v>112</v>
      </c>
      <c r="I9" s="129"/>
      <c r="J9" s="128" t="s">
        <v>23</v>
      </c>
      <c r="K9" s="129"/>
      <c r="L9" s="1"/>
    </row>
    <row r="10" spans="1:12" x14ac:dyDescent="0.25">
      <c r="A10" s="1"/>
      <c r="B10" s="64" t="s">
        <v>133</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qeWjx7LuH242K8Az3KVB/PGI7L6yc8yo6+n7kVVIx5mdcbF2X1bFN3dN68Z8NemHIErUaHA4kxIjoXus14Qh+Q==" saltValue="ySP9M4VmIQIvpkASQnRo8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0" t="s">
        <v>15</v>
      </c>
      <c r="C9" s="60" t="s">
        <v>10</v>
      </c>
      <c r="D9" s="61"/>
      <c r="E9" s="60" t="s">
        <v>24</v>
      </c>
      <c r="F9" s="73"/>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CP0iX2pufjO32yUEvHwrnAtxrevr1JUYQOqTAQ3ackr9n4dpstnb6ua3h+4c82hJgLNTlWuX/T9VkzzPlKHjg==" saltValue="wddL8SyG30ZtDNKDmWJ6v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0" t="s">
        <v>15</v>
      </c>
      <c r="C8" s="60" t="s">
        <v>10</v>
      </c>
      <c r="D8" s="61"/>
      <c r="E8" s="60" t="s">
        <v>24</v>
      </c>
      <c r="F8" s="73"/>
      <c r="G8" s="1"/>
    </row>
    <row r="9" spans="1:7" x14ac:dyDescent="0.25">
      <c r="A9" s="1"/>
      <c r="B9" s="20" t="s">
        <v>135</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G5KrqEEbCPaALWy5FQo6kjNmaObsVyZauvgLQNu0FKHeBOmlp3HL+coNwqGHkUkES5BaCEbh76JEjeeUFE0U/Q==" saltValue="9PgoaZCsST4wa/xxgX0jN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4Yi5eEbyxWQ0NQ3meE8RSVmypITlBxb393xNmA4StI2dGONAkXGDAioSnV3yoC+cenhF2QnOh1Q974cU18eww==" saltValue="ClM3xK8kmjeAsNF3LPxHt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137</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0u9baaXOqFhI+YKv4p4uHdC8BMYhihnF4mYM5+9s8k+xEdM8oOK4CuNgL7fYsVr2FJFGOrIMZQrWD/NqsRZEA==" saltValue="1MkSaipajsQzwJx0Z0a9e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LqMOqDNejyh6AVxx1PLiUkSdOHM01AvTiKCtRCZbHBUvGx1bqZNKbPcqQa2M+Ob5wDF5D84LIxA5H8gQ9GmLPA==" saltValue="CnTJq7pIinZKzRHEctBDR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12</v>
      </c>
      <c r="C8" s="55"/>
      <c r="D8" s="55"/>
      <c r="E8" s="55"/>
      <c r="F8" s="55"/>
      <c r="G8" s="1"/>
    </row>
    <row r="9" spans="1:7" x14ac:dyDescent="0.25">
      <c r="A9" s="1"/>
      <c r="B9" s="63" t="s">
        <v>55</v>
      </c>
      <c r="C9" s="63"/>
      <c r="D9" s="63"/>
      <c r="E9" s="7">
        <f>'Fane 3. Omkostninger i ØR2022'!E16</f>
        <v>2256854.1473794985</v>
      </c>
      <c r="F9" s="63" t="s">
        <v>3</v>
      </c>
      <c r="G9" s="1"/>
    </row>
    <row r="10" spans="1:7" ht="17.25" customHeight="1" x14ac:dyDescent="0.25">
      <c r="A10" s="1"/>
      <c r="B10" s="24" t="s">
        <v>50</v>
      </c>
      <c r="C10" s="63"/>
      <c r="D10" s="63"/>
      <c r="E10" s="7">
        <f>'Fane 8.1. Varige tillæg'!C13+'Fane 8.1. Varige tillæg'!E13</f>
        <v>0</v>
      </c>
      <c r="F10" s="63" t="s">
        <v>3</v>
      </c>
      <c r="G10" s="1"/>
    </row>
    <row r="11" spans="1:7" ht="17.25" customHeight="1" x14ac:dyDescent="0.25">
      <c r="A11" s="1"/>
      <c r="B11" s="24" t="s">
        <v>52</v>
      </c>
      <c r="C11" s="63"/>
      <c r="D11" s="63"/>
      <c r="E11" s="8">
        <f>-('Fane 10. Bortfald'!C13+'Fane 10. Bortfald'!E13)</f>
        <v>0</v>
      </c>
      <c r="F11" s="63" t="s">
        <v>3</v>
      </c>
      <c r="G11" s="1"/>
    </row>
    <row r="12" spans="1:7" ht="17.25" customHeight="1" x14ac:dyDescent="0.25">
      <c r="A12" s="1"/>
      <c r="B12" s="24" t="s">
        <v>54</v>
      </c>
      <c r="C12" s="63"/>
      <c r="D12" s="63"/>
      <c r="E12" s="8">
        <f>'Fane 9. Tilknyttet virksomhed'!C12+'Fane 9. Tilknyttet virksomhed'!E12</f>
        <v>0</v>
      </c>
      <c r="F12" s="63" t="s">
        <v>3</v>
      </c>
      <c r="G12" s="1"/>
    </row>
    <row r="13" spans="1:7" ht="17.25" customHeight="1" x14ac:dyDescent="0.25">
      <c r="A13" s="1"/>
      <c r="B13" s="24" t="s">
        <v>17</v>
      </c>
      <c r="C13" s="63"/>
      <c r="D13" s="63"/>
      <c r="E13" s="8">
        <f>SUM(E9:E12)*'Fane 11. Nøgletal'!C15</f>
        <v>80344.007646710146</v>
      </c>
      <c r="F13" s="63" t="s">
        <v>3</v>
      </c>
      <c r="G13" s="1"/>
    </row>
    <row r="14" spans="1:7" ht="17.25" customHeight="1" x14ac:dyDescent="0.25">
      <c r="A14" s="1"/>
      <c r="B14" s="24" t="s">
        <v>44</v>
      </c>
      <c r="C14" s="63"/>
      <c r="D14" s="63"/>
      <c r="E14" s="8">
        <f>-SUM(E9,E10:E13)*'Fane 11. Nøgletal'!C20</f>
        <v>-39732.368635445549</v>
      </c>
      <c r="F14" s="63" t="s">
        <v>3</v>
      </c>
      <c r="G14" s="1"/>
    </row>
    <row r="15" spans="1:7" ht="15" customHeight="1" x14ac:dyDescent="0.25">
      <c r="A15" s="1"/>
      <c r="B15" s="68" t="s">
        <v>19</v>
      </c>
      <c r="C15" s="29"/>
      <c r="D15" s="29"/>
      <c r="E15" s="9">
        <f>SUM(E9,E10:E14)</f>
        <v>2297465.7863907632</v>
      </c>
      <c r="F15" s="56" t="s">
        <v>3</v>
      </c>
      <c r="G15" s="1"/>
    </row>
    <row r="16" spans="1:7" ht="15" customHeight="1" x14ac:dyDescent="0.25">
      <c r="A16" s="1"/>
      <c r="B16" s="55" t="s">
        <v>11</v>
      </c>
      <c r="C16" s="55"/>
      <c r="D16" s="55"/>
      <c r="E16" s="55"/>
      <c r="F16" s="55"/>
      <c r="G16" s="1"/>
    </row>
    <row r="17" spans="1:7" ht="15" customHeight="1" x14ac:dyDescent="0.25">
      <c r="A17" s="1"/>
      <c r="B17" s="56" t="s">
        <v>11</v>
      </c>
      <c r="C17" s="56"/>
      <c r="D17" s="56"/>
      <c r="E17" s="9">
        <f>'Fane 4. Ikke-påvirkelige omk.'!C13</f>
        <v>753089.7975940801</v>
      </c>
      <c r="F17" s="56" t="s">
        <v>3</v>
      </c>
      <c r="G17" s="1"/>
    </row>
    <row r="18" spans="1:7" ht="15" customHeight="1" x14ac:dyDescent="0.25">
      <c r="A18" s="1"/>
      <c r="B18" s="55" t="s">
        <v>36</v>
      </c>
      <c r="C18" s="55"/>
      <c r="D18" s="55"/>
      <c r="E18" s="55"/>
      <c r="F18" s="55"/>
      <c r="G18" s="1"/>
    </row>
    <row r="19" spans="1:7" ht="15" customHeight="1" x14ac:dyDescent="0.25">
      <c r="A19" s="1"/>
      <c r="B19" s="24" t="s">
        <v>33</v>
      </c>
      <c r="C19" s="63"/>
      <c r="D19" s="63"/>
      <c r="E19" s="8">
        <f>'Fane 8.2. Engangstillæg'!C11</f>
        <v>0</v>
      </c>
      <c r="F19" s="63" t="s">
        <v>3</v>
      </c>
      <c r="G19" s="1"/>
    </row>
    <row r="20" spans="1:7" x14ac:dyDescent="0.25">
      <c r="A20" s="1"/>
      <c r="B20" s="24" t="s">
        <v>34</v>
      </c>
      <c r="C20" s="63"/>
      <c r="D20" s="63"/>
      <c r="E20" s="8">
        <f>'Fane 8.2. Engangstillæg'!E11</f>
        <v>0</v>
      </c>
      <c r="F20" s="63" t="s">
        <v>3</v>
      </c>
      <c r="G20" s="1"/>
    </row>
    <row r="21" spans="1:7" x14ac:dyDescent="0.25">
      <c r="A21" s="1"/>
      <c r="B21" s="24" t="s">
        <v>106</v>
      </c>
      <c r="C21" s="63"/>
      <c r="D21" s="63"/>
      <c r="E21" s="8">
        <f>-SUM(E19:E20)*'Fane 11. Nøgletal'!C20</f>
        <v>0</v>
      </c>
      <c r="F21" s="63" t="s">
        <v>3</v>
      </c>
      <c r="G21" s="1"/>
    </row>
    <row r="22" spans="1:7" ht="15" customHeight="1" x14ac:dyDescent="0.25">
      <c r="A22" s="1"/>
      <c r="B22" s="68" t="s">
        <v>37</v>
      </c>
      <c r="C22" s="29"/>
      <c r="D22" s="29"/>
      <c r="E22" s="9">
        <f>SUM(E19:E21)</f>
        <v>0</v>
      </c>
      <c r="F22" s="56" t="s">
        <v>3</v>
      </c>
      <c r="G22" s="1"/>
    </row>
    <row r="23" spans="1:7" x14ac:dyDescent="0.25">
      <c r="A23" s="1"/>
      <c r="B23" s="55" t="s">
        <v>62</v>
      </c>
      <c r="C23" s="55"/>
      <c r="D23" s="55"/>
      <c r="E23" s="55"/>
      <c r="F23" s="55"/>
      <c r="G23" s="1"/>
    </row>
    <row r="24" spans="1:7" x14ac:dyDescent="0.25">
      <c r="A24" s="1"/>
      <c r="B24" s="68" t="s">
        <v>63</v>
      </c>
      <c r="C24" s="32"/>
      <c r="D24" s="32"/>
      <c r="E24" s="9">
        <f>'Fane 5. Kontrol af ØR2021'!E30</f>
        <v>0</v>
      </c>
      <c r="F24" s="56" t="s">
        <v>3</v>
      </c>
      <c r="G24" s="1"/>
    </row>
    <row r="25" spans="1:7" x14ac:dyDescent="0.25">
      <c r="A25" s="1"/>
      <c r="B25" s="55" t="s">
        <v>75</v>
      </c>
      <c r="C25" s="55"/>
      <c r="D25" s="55"/>
      <c r="E25" s="55"/>
      <c r="F25" s="55"/>
      <c r="G25" s="1"/>
    </row>
    <row r="26" spans="1:7" x14ac:dyDescent="0.25">
      <c r="A26" s="1"/>
      <c r="B26" s="56" t="s">
        <v>76</v>
      </c>
      <c r="C26" s="56"/>
      <c r="D26" s="56"/>
      <c r="E26" s="9">
        <f>'Fane 6. Skattesagen'!G12</f>
        <v>0</v>
      </c>
      <c r="F26" s="56" t="s">
        <v>3</v>
      </c>
      <c r="G26" s="1"/>
    </row>
    <row r="27" spans="1:7" x14ac:dyDescent="0.25">
      <c r="A27" s="1"/>
      <c r="B27" s="55" t="s">
        <v>39</v>
      </c>
      <c r="C27" s="55"/>
      <c r="D27" s="55"/>
      <c r="E27" s="10">
        <f>SUM(E15:E17:E22:E24:E26)</f>
        <v>3050555.5839848435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TUOaIz+0JSG2QlHUg/5NYyJZZbWMYJCnrVr5K65Pnold80wlA/ki03pufUIqacSC+QwALYj3jbcH5LFIuKBg3Q==" saltValue="hAamqzOnykZ1Q5G41SAF+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56</v>
      </c>
      <c r="C8" s="63"/>
      <c r="D8" s="63"/>
      <c r="E8" s="7">
        <f>'Fane 2.1. Økonomisk ramme 2023'!E15</f>
        <v>2297465.7863907632</v>
      </c>
      <c r="F8" s="63" t="s">
        <v>3</v>
      </c>
      <c r="G8" s="1"/>
    </row>
    <row r="9" spans="1:7" ht="15" customHeight="1" x14ac:dyDescent="0.25">
      <c r="A9" s="1"/>
      <c r="B9" s="54" t="s">
        <v>17</v>
      </c>
      <c r="C9" s="63"/>
      <c r="D9" s="63"/>
      <c r="E9" s="8">
        <f>SUM(E8:E8)*'Fane 11. Nøgletal'!C15</f>
        <v>81789.781995511177</v>
      </c>
      <c r="F9" s="63" t="s">
        <v>3</v>
      </c>
      <c r="G9" s="1"/>
    </row>
    <row r="10" spans="1:7" ht="15" customHeight="1" x14ac:dyDescent="0.25">
      <c r="A10" s="1"/>
      <c r="B10" s="54" t="s">
        <v>44</v>
      </c>
      <c r="C10" s="63"/>
      <c r="D10" s="63"/>
      <c r="E10" s="8">
        <f>-SUM(E8:E9)*'Fane 11. Nøgletal'!C20</f>
        <v>-40447.344662566669</v>
      </c>
      <c r="F10" s="63" t="s">
        <v>3</v>
      </c>
      <c r="G10" s="1"/>
    </row>
    <row r="11" spans="1:7" ht="15" customHeight="1" x14ac:dyDescent="0.25">
      <c r="A11" s="1"/>
      <c r="B11" s="29" t="s">
        <v>19</v>
      </c>
      <c r="C11" s="29"/>
      <c r="D11" s="29"/>
      <c r="E11" s="9">
        <f>SUM(E8:E10)</f>
        <v>2338808.2237237077</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f>
        <v>779899.79438842938</v>
      </c>
      <c r="F13" s="56" t="s">
        <v>3</v>
      </c>
      <c r="G13" s="1"/>
    </row>
    <row r="14" spans="1:7" x14ac:dyDescent="0.25">
      <c r="A14" s="1"/>
      <c r="B14" s="55" t="s">
        <v>62</v>
      </c>
      <c r="C14" s="55"/>
      <c r="D14" s="55"/>
      <c r="E14" s="55"/>
      <c r="F14" s="55"/>
      <c r="G14" s="1"/>
    </row>
    <row r="15" spans="1:7" x14ac:dyDescent="0.25">
      <c r="A15" s="1"/>
      <c r="B15" s="56" t="s">
        <v>77</v>
      </c>
      <c r="C15" s="33"/>
      <c r="D15" s="33"/>
      <c r="E15" s="9">
        <f>'Fane 5. Kontrol af ØR2021'!E30</f>
        <v>0</v>
      </c>
      <c r="F15" s="56" t="s">
        <v>3</v>
      </c>
      <c r="G15" s="1"/>
    </row>
    <row r="16" spans="1:7" x14ac:dyDescent="0.25">
      <c r="A16" s="1"/>
      <c r="B16" s="55" t="s">
        <v>75</v>
      </c>
      <c r="C16" s="55"/>
      <c r="D16" s="55"/>
      <c r="E16" s="55"/>
      <c r="F16" s="55"/>
      <c r="G16" s="1"/>
    </row>
    <row r="17" spans="1:7" x14ac:dyDescent="0.25">
      <c r="A17" s="1"/>
      <c r="B17" s="56" t="s">
        <v>76</v>
      </c>
      <c r="C17" s="56"/>
      <c r="D17" s="56"/>
      <c r="E17" s="9">
        <f>'Fane 6. Skattesagen'!G13</f>
        <v>0</v>
      </c>
      <c r="F17" s="56" t="s">
        <v>3</v>
      </c>
      <c r="G17" s="1"/>
    </row>
    <row r="18" spans="1:7" x14ac:dyDescent="0.25">
      <c r="A18" s="1"/>
      <c r="B18" s="55" t="s">
        <v>57</v>
      </c>
      <c r="C18" s="55"/>
      <c r="D18" s="55"/>
      <c r="E18" s="10">
        <f>SUM(E11,E13,E15,E17)</f>
        <v>3118708.018112137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yVmomJNg0WAqYqQGlcoAcXf2Dwhc0BvQWwseTBx9uZT75cOD35LFeQYqfYnoOvCG87qywQLnDC9xkhtj46oBpQ==" saltValue="WYWjm+5+3BAG1fjpaezUc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65</v>
      </c>
      <c r="C8" s="63"/>
      <c r="D8" s="63"/>
      <c r="E8" s="7">
        <f>'Fane 2.2. Økonomisk ramme 2024'!E11</f>
        <v>2338808.2237237077</v>
      </c>
      <c r="F8" s="63" t="s">
        <v>3</v>
      </c>
      <c r="G8" s="1"/>
    </row>
    <row r="9" spans="1:7" ht="15" customHeight="1" x14ac:dyDescent="0.25">
      <c r="A9" s="1"/>
      <c r="B9" s="54" t="s">
        <v>17</v>
      </c>
      <c r="C9" s="63"/>
      <c r="D9" s="63"/>
      <c r="E9" s="8">
        <f>SUM(E8:E8)*'Fane 11. Nøgletal'!C15</f>
        <v>83261.572764564</v>
      </c>
      <c r="F9" s="63" t="s">
        <v>3</v>
      </c>
      <c r="G9" s="1"/>
    </row>
    <row r="10" spans="1:7" ht="15" customHeight="1" x14ac:dyDescent="0.25">
      <c r="A10" s="1"/>
      <c r="B10" s="54" t="s">
        <v>44</v>
      </c>
      <c r="C10" s="63"/>
      <c r="D10" s="63"/>
      <c r="E10" s="8">
        <f>-SUM(E8:E9)*'Fane 11. Nøgletal'!C20</f>
        <v>-41175.186540300616</v>
      </c>
      <c r="F10" s="63" t="s">
        <v>3</v>
      </c>
      <c r="G10" s="1"/>
    </row>
    <row r="11" spans="1:7" x14ac:dyDescent="0.25">
      <c r="A11" s="1"/>
      <c r="B11" s="29" t="s">
        <v>19</v>
      </c>
      <c r="C11" s="29"/>
      <c r="D11" s="29"/>
      <c r="E11" s="9">
        <f>SUM(E8:E10)</f>
        <v>2380894.6099479711</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Nøgletal'!C15)^2</f>
        <v>807664.22706865752</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Skattesagen'!G14</f>
        <v>0</v>
      </c>
      <c r="F17" s="56" t="s">
        <v>3</v>
      </c>
      <c r="G17" s="1"/>
    </row>
    <row r="18" spans="1:7" x14ac:dyDescent="0.25">
      <c r="A18" s="1"/>
      <c r="B18" s="55" t="s">
        <v>66</v>
      </c>
      <c r="C18" s="55"/>
      <c r="D18" s="55"/>
      <c r="E18" s="10">
        <f>SUM(E11,E13,E15,E17)</f>
        <v>3188558.8370166286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Gdahg9PK7t8iBg3Dqr7TU5fFUxnTwFazV/WBhX49qNMzGzncDqFuAVNYMZwEQr0bvW6qduSWOBx/7dFPnhreBw==" saltValue="IWGRcjAEa8pFwIDwdPATj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86</v>
      </c>
      <c r="C8" s="63"/>
      <c r="D8" s="63"/>
      <c r="E8" s="7">
        <f>'Fane 2.3. Økonomisk ramme 2025'!E11</f>
        <v>2380894.6099479711</v>
      </c>
      <c r="F8" s="63" t="s">
        <v>3</v>
      </c>
      <c r="G8" s="1"/>
    </row>
    <row r="9" spans="1:7" ht="15" customHeight="1" x14ac:dyDescent="0.25">
      <c r="A9" s="1"/>
      <c r="B9" s="54" t="s">
        <v>17</v>
      </c>
      <c r="C9" s="63"/>
      <c r="D9" s="63"/>
      <c r="E9" s="8">
        <f>SUM(E8:E8)*'Fane 11. Nøgletal'!C15</f>
        <v>84759.848114147768</v>
      </c>
      <c r="F9" s="63" t="s">
        <v>3</v>
      </c>
      <c r="G9" s="1"/>
    </row>
    <row r="10" spans="1:7" ht="15" customHeight="1" x14ac:dyDescent="0.25">
      <c r="A10" s="1"/>
      <c r="B10" s="54" t="s">
        <v>44</v>
      </c>
      <c r="C10" s="63"/>
      <c r="D10" s="63"/>
      <c r="E10" s="8">
        <f>-SUM(E8:E9)*'Fane 11. Nøgletal'!C20</f>
        <v>-41916.125787056022</v>
      </c>
      <c r="F10" s="63" t="s">
        <v>3</v>
      </c>
      <c r="G10" s="1"/>
    </row>
    <row r="11" spans="1:7" x14ac:dyDescent="0.25">
      <c r="A11" s="1"/>
      <c r="B11" s="29" t="s">
        <v>19</v>
      </c>
      <c r="C11" s="29"/>
      <c r="D11" s="29"/>
      <c r="E11" s="9">
        <f>SUM(E8:E10)</f>
        <v>2423738.3322750628</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omk.'!C13*(1+'Fane 11. Nøgletal'!C15)^3</f>
        <v>836417.07355230174</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Skattesagen'!G15</f>
        <v>0</v>
      </c>
      <c r="F17" s="56" t="s">
        <v>3</v>
      </c>
      <c r="G17" s="1"/>
    </row>
    <row r="18" spans="1:7" x14ac:dyDescent="0.25">
      <c r="A18" s="1"/>
      <c r="B18" s="55" t="s">
        <v>87</v>
      </c>
      <c r="C18" s="55"/>
      <c r="D18" s="55"/>
      <c r="E18" s="10">
        <f>SUM(E11,E13,E15,E17)</f>
        <v>3260155.4058273644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8EKZDdZLiPmXcv2fFsoUEMZwjjvlB4lKQjPUbnB6X5MZmN6+2rlGxksGYYTYTeOYPiVTOaZeFKqsByHwvqthw==" saltValue="HW8OtV1DYdnflryrODWLf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89</v>
      </c>
      <c r="C8" s="55"/>
      <c r="D8" s="55"/>
      <c r="E8" s="55"/>
      <c r="F8" s="55"/>
      <c r="G8" s="1"/>
    </row>
    <row r="9" spans="1:7" x14ac:dyDescent="0.25">
      <c r="A9" s="1"/>
      <c r="B9" s="108" t="s">
        <v>22</v>
      </c>
      <c r="C9" s="108"/>
      <c r="D9" s="108"/>
      <c r="E9" s="7">
        <v>2268211.9921087837</v>
      </c>
      <c r="F9" s="63" t="s">
        <v>3</v>
      </c>
      <c r="G9" s="1"/>
    </row>
    <row r="10" spans="1:7" x14ac:dyDescent="0.25">
      <c r="A10" s="1"/>
      <c r="B10" s="109" t="s">
        <v>103</v>
      </c>
      <c r="C10" s="110"/>
      <c r="D10" s="111"/>
      <c r="E10" s="7">
        <v>0</v>
      </c>
      <c r="F10" s="63" t="s">
        <v>3</v>
      </c>
      <c r="G10" s="1"/>
    </row>
    <row r="11" spans="1:7" x14ac:dyDescent="0.25">
      <c r="A11" s="1"/>
      <c r="B11" s="94" t="s">
        <v>50</v>
      </c>
      <c r="C11" s="94"/>
      <c r="D11" s="94"/>
      <c r="E11" s="7">
        <v>0</v>
      </c>
      <c r="F11" s="63" t="s">
        <v>3</v>
      </c>
      <c r="G11" s="1"/>
    </row>
    <row r="12" spans="1:7" x14ac:dyDescent="0.25">
      <c r="A12" s="1"/>
      <c r="B12" s="94" t="s">
        <v>54</v>
      </c>
      <c r="C12" s="94"/>
      <c r="D12" s="94"/>
      <c r="E12" s="7">
        <v>0</v>
      </c>
      <c r="F12" s="63" t="s">
        <v>3</v>
      </c>
      <c r="G12" s="1"/>
    </row>
    <row r="13" spans="1:7" x14ac:dyDescent="0.25">
      <c r="A13" s="1"/>
      <c r="B13" s="94" t="s">
        <v>51</v>
      </c>
      <c r="C13" s="94"/>
      <c r="D13" s="94"/>
      <c r="E13" s="8">
        <v>0</v>
      </c>
      <c r="F13" s="63" t="s">
        <v>3</v>
      </c>
      <c r="G13" s="1"/>
    </row>
    <row r="14" spans="1:7" x14ac:dyDescent="0.25">
      <c r="A14" s="1"/>
      <c r="B14" s="94" t="s">
        <v>17</v>
      </c>
      <c r="C14" s="94"/>
      <c r="D14" s="94"/>
      <c r="E14" s="8">
        <f>E9*'Fane 11. Nøgletal'!C13+SUM(E11:E13)*'Fane 11. Nøgletal'!C14</f>
        <v>27672.186303727161</v>
      </c>
      <c r="F14" s="63" t="s">
        <v>3</v>
      </c>
      <c r="G14" s="1"/>
    </row>
    <row r="15" spans="1:7" x14ac:dyDescent="0.25">
      <c r="A15" s="1"/>
      <c r="B15" s="94" t="s">
        <v>44</v>
      </c>
      <c r="C15" s="94"/>
      <c r="D15" s="94"/>
      <c r="E15" s="8">
        <f>-SUM(E9:E14)*'Fane 11. Nøgletal'!C20</f>
        <v>-39030.031033012689</v>
      </c>
      <c r="F15" s="63" t="s">
        <v>3</v>
      </c>
      <c r="G15" s="1"/>
    </row>
    <row r="16" spans="1:7" x14ac:dyDescent="0.25">
      <c r="A16" s="1"/>
      <c r="B16" s="95" t="s">
        <v>19</v>
      </c>
      <c r="C16" s="95"/>
      <c r="D16" s="95"/>
      <c r="E16" s="34">
        <f>SUM(E9:E15)</f>
        <v>2256854.1473794985</v>
      </c>
      <c r="F16" s="35" t="s">
        <v>3</v>
      </c>
      <c r="G16" s="1"/>
    </row>
    <row r="17" spans="1:7" x14ac:dyDescent="0.25">
      <c r="A17" s="1"/>
      <c r="B17" s="96" t="s">
        <v>11</v>
      </c>
      <c r="C17" s="96"/>
      <c r="D17" s="96"/>
      <c r="E17" s="55"/>
      <c r="F17" s="55"/>
      <c r="G17" s="1"/>
    </row>
    <row r="18" spans="1:7" x14ac:dyDescent="0.25">
      <c r="A18" s="1"/>
      <c r="B18" s="97" t="s">
        <v>11</v>
      </c>
      <c r="C18" s="97"/>
      <c r="D18" s="97"/>
      <c r="E18" s="9">
        <v>516805.10364579008</v>
      </c>
      <c r="F18" s="56" t="s">
        <v>3</v>
      </c>
      <c r="G18" s="1"/>
    </row>
    <row r="19" spans="1:7" ht="15.4" customHeight="1" x14ac:dyDescent="0.25">
      <c r="A19" s="1"/>
      <c r="B19" s="55" t="s">
        <v>36</v>
      </c>
      <c r="C19" s="55"/>
      <c r="D19" s="55"/>
      <c r="E19" s="55"/>
      <c r="F19" s="55"/>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5" t="s">
        <v>62</v>
      </c>
      <c r="C23" s="55"/>
      <c r="D23" s="55"/>
      <c r="E23" s="55"/>
      <c r="F23" s="55"/>
      <c r="G23" s="1"/>
    </row>
    <row r="24" spans="1:7" x14ac:dyDescent="0.25">
      <c r="A24" s="1"/>
      <c r="B24" s="68" t="s">
        <v>27</v>
      </c>
      <c r="C24" s="29"/>
      <c r="D24" s="29"/>
      <c r="E24" s="9">
        <v>-76689.886590765353</v>
      </c>
      <c r="F24" s="56" t="s">
        <v>3</v>
      </c>
      <c r="G24" s="1"/>
    </row>
    <row r="25" spans="1:7" x14ac:dyDescent="0.25">
      <c r="A25" s="1"/>
      <c r="B25" s="68" t="s">
        <v>63</v>
      </c>
      <c r="C25" s="29"/>
      <c r="D25" s="29"/>
      <c r="E25" s="9">
        <v>0</v>
      </c>
      <c r="F25" s="56" t="s">
        <v>3</v>
      </c>
      <c r="G25" s="1"/>
    </row>
    <row r="26" spans="1:7" x14ac:dyDescent="0.25">
      <c r="A26" s="1"/>
      <c r="B26" s="55" t="s">
        <v>75</v>
      </c>
      <c r="C26" s="55"/>
      <c r="D26" s="55"/>
      <c r="E26" s="55"/>
      <c r="F26" s="55"/>
      <c r="G26" s="1"/>
    </row>
    <row r="27" spans="1:7" x14ac:dyDescent="0.25">
      <c r="A27" s="1"/>
      <c r="B27" s="104" t="s">
        <v>76</v>
      </c>
      <c r="C27" s="105"/>
      <c r="D27" s="106"/>
      <c r="E27" s="9">
        <f>'Fane 6. Skattesagen'!G11</f>
        <v>0</v>
      </c>
      <c r="F27" s="56" t="s">
        <v>3</v>
      </c>
      <c r="G27" s="1"/>
    </row>
    <row r="28" spans="1:7" ht="15" customHeight="1" x14ac:dyDescent="0.25">
      <c r="A28" s="1"/>
      <c r="B28" s="36" t="s">
        <v>146</v>
      </c>
      <c r="C28" s="36"/>
      <c r="D28" s="36"/>
      <c r="E28" s="37">
        <f>E16+E18+E22+E24+E25+E27</f>
        <v>2696969.364434523</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1ET60zNtXQkT1p2Vxo1rYrcdSnO3ONupkmMANGUcxPDJPhaSQ/Xkz0CmNmZ9Iuxxalj2E5wcbXDGc2UodYkmw==" saltValue="uYniSpyLBi8pHEzdsXxKW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6" t="s">
        <v>109</v>
      </c>
      <c r="D9" s="56"/>
      <c r="E9" s="1"/>
      <c r="F9" s="1"/>
    </row>
    <row r="10" spans="1:6" x14ac:dyDescent="0.25">
      <c r="A10" s="1"/>
      <c r="B10" s="23" t="s">
        <v>127</v>
      </c>
      <c r="C10" s="8">
        <v>699317</v>
      </c>
      <c r="D10" s="12" t="s">
        <v>3</v>
      </c>
      <c r="E10" s="1"/>
      <c r="F10" s="1"/>
    </row>
    <row r="11" spans="1:6" x14ac:dyDescent="0.25">
      <c r="A11" s="1"/>
      <c r="B11" s="23" t="s">
        <v>128</v>
      </c>
      <c r="C11" s="8">
        <v>2886</v>
      </c>
      <c r="D11" s="12" t="s">
        <v>3</v>
      </c>
      <c r="E11" s="1"/>
      <c r="F11" s="1"/>
    </row>
    <row r="12" spans="1:6" x14ac:dyDescent="0.25">
      <c r="A12" s="1"/>
      <c r="B12" s="74" t="s">
        <v>92</v>
      </c>
      <c r="C12" s="10">
        <f>SUM(C10:C11)</f>
        <v>702203</v>
      </c>
      <c r="D12" s="11" t="s">
        <v>3</v>
      </c>
      <c r="E12" s="1"/>
      <c r="F12" s="1"/>
    </row>
    <row r="13" spans="1:6" x14ac:dyDescent="0.25">
      <c r="A13" s="1"/>
      <c r="B13" s="74" t="s">
        <v>93</v>
      </c>
      <c r="C13" s="10">
        <f>C12*(1+'Fane 11. Nøgletal'!C15)^2</f>
        <v>753089.7975940801</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dLSh06mxdheaaluv22Y9OKJ1rp4Dtze5lWSoMbTqC0kjmJ1sOnrHHgTPRiicvYiYQHGWo+VqV/9IeMtgPm/oSQ==" saltValue="r0VLsio1qHCiceE0Hxm6k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151</v>
      </c>
      <c r="C3" s="107"/>
      <c r="D3" s="107"/>
      <c r="E3" s="107"/>
      <c r="F3" s="107"/>
      <c r="G3" s="1"/>
    </row>
    <row r="4" spans="1:7" ht="15" customHeight="1" x14ac:dyDescent="0.25">
      <c r="A4" s="1"/>
      <c r="B4" s="107"/>
      <c r="C4" s="107"/>
      <c r="D4" s="107"/>
      <c r="E4" s="107"/>
      <c r="F4" s="107"/>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1176790.360256</v>
      </c>
      <c r="F9" s="12" t="s">
        <v>3</v>
      </c>
      <c r="G9" s="1"/>
    </row>
    <row r="10" spans="1:7" x14ac:dyDescent="0.25">
      <c r="A10" s="1"/>
      <c r="B10" s="119" t="s">
        <v>129</v>
      </c>
      <c r="C10" s="120"/>
      <c r="D10" s="121"/>
      <c r="E10" s="8">
        <v>1176790.360256</v>
      </c>
      <c r="F10" s="12" t="s">
        <v>3</v>
      </c>
      <c r="G10" s="1"/>
    </row>
    <row r="11" spans="1:7" x14ac:dyDescent="0.25">
      <c r="A11" s="1"/>
      <c r="B11" s="74"/>
      <c r="C11" s="22"/>
      <c r="D11" s="22"/>
      <c r="E11" s="22"/>
      <c r="F11" s="75"/>
      <c r="G11" s="1"/>
    </row>
    <row r="12" spans="1:7" ht="68.25" customHeight="1" x14ac:dyDescent="0.25">
      <c r="A12" s="1"/>
      <c r="B12" s="125" t="s">
        <v>147</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130</v>
      </c>
      <c r="C16" s="120"/>
      <c r="D16" s="121"/>
      <c r="E16" s="8">
        <v>0</v>
      </c>
      <c r="F16" s="12" t="s">
        <v>3</v>
      </c>
      <c r="G16" s="1"/>
    </row>
    <row r="17" spans="1:7" x14ac:dyDescent="0.25">
      <c r="A17" s="1"/>
      <c r="B17" s="74"/>
      <c r="C17" s="22"/>
      <c r="D17" s="22"/>
      <c r="E17" s="22"/>
      <c r="F17" s="75"/>
      <c r="G17" s="1"/>
    </row>
    <row r="18" spans="1:7" ht="31.5" customHeight="1" x14ac:dyDescent="0.25">
      <c r="A18" s="1"/>
      <c r="B18" s="125" t="s">
        <v>148</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3197356.5364065785</v>
      </c>
      <c r="F21" s="12" t="s">
        <v>3</v>
      </c>
      <c r="G21" s="1"/>
    </row>
    <row r="22" spans="1:7" x14ac:dyDescent="0.25">
      <c r="A22" s="1"/>
      <c r="B22" s="69" t="s">
        <v>131</v>
      </c>
      <c r="C22" s="70"/>
      <c r="D22" s="71"/>
      <c r="E22" s="8">
        <v>1922251</v>
      </c>
      <c r="F22" s="12" t="s">
        <v>3</v>
      </c>
      <c r="G22" s="1"/>
    </row>
    <row r="23" spans="1:7" x14ac:dyDescent="0.25">
      <c r="A23" s="1"/>
      <c r="B23" s="69" t="s">
        <v>26</v>
      </c>
      <c r="C23" s="70"/>
      <c r="D23" s="71"/>
      <c r="E23" s="8">
        <v>0</v>
      </c>
      <c r="F23" s="12" t="s">
        <v>3</v>
      </c>
      <c r="G23" s="1"/>
    </row>
    <row r="24" spans="1:7" x14ac:dyDescent="0.25">
      <c r="A24" s="1"/>
      <c r="B24" s="57" t="s">
        <v>149</v>
      </c>
      <c r="C24" s="58"/>
      <c r="D24" s="59"/>
      <c r="E24" s="53">
        <f>E21-(E22-E23)</f>
        <v>1275105.5364065785</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132</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8+q4h+iz4fbniqEUYEZpqMrsuYx29tAITR/WYq0ZT6AYWoUp1rLCwxhAz9IymUy9ymItw4U7JcJq8ymvblCSbA==" saltValue="8CBVKQalBir/4DOYGQhxh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4" t="s">
        <v>124</v>
      </c>
      <c r="C9" s="105"/>
      <c r="D9" s="105"/>
      <c r="E9" s="105"/>
      <c r="F9" s="105"/>
      <c r="G9" s="105"/>
      <c r="H9" s="106"/>
      <c r="I9" s="1"/>
    </row>
    <row r="10" spans="1:9" x14ac:dyDescent="0.25">
      <c r="A10" s="1"/>
      <c r="B10" s="109" t="s">
        <v>138</v>
      </c>
      <c r="C10" s="110"/>
      <c r="D10" s="110"/>
      <c r="E10" s="110"/>
      <c r="F10" s="111"/>
      <c r="G10" s="52">
        <v>0</v>
      </c>
      <c r="H10" s="8" t="s">
        <v>3</v>
      </c>
      <c r="I10" s="1"/>
    </row>
    <row r="11" spans="1:9" x14ac:dyDescent="0.25">
      <c r="A11" s="1"/>
      <c r="B11" s="109" t="s">
        <v>139</v>
      </c>
      <c r="C11" s="110"/>
      <c r="D11" s="110"/>
      <c r="E11" s="110"/>
      <c r="F11" s="111"/>
      <c r="G11" s="52">
        <v>0</v>
      </c>
      <c r="H11" s="8" t="s">
        <v>3</v>
      </c>
      <c r="I11" s="1"/>
    </row>
    <row r="12" spans="1:9" x14ac:dyDescent="0.25">
      <c r="A12" s="1"/>
      <c r="B12" s="109" t="s">
        <v>140</v>
      </c>
      <c r="C12" s="110"/>
      <c r="D12" s="110"/>
      <c r="E12" s="110"/>
      <c r="F12" s="111"/>
      <c r="G12" s="8">
        <v>0</v>
      </c>
      <c r="H12" s="8" t="s">
        <v>3</v>
      </c>
      <c r="I12" s="1"/>
    </row>
    <row r="13" spans="1:9" x14ac:dyDescent="0.25">
      <c r="A13" s="1"/>
      <c r="B13" s="109" t="s">
        <v>141</v>
      </c>
      <c r="C13" s="110"/>
      <c r="D13" s="110"/>
      <c r="E13" s="110"/>
      <c r="F13" s="111"/>
      <c r="G13" s="8">
        <v>0</v>
      </c>
      <c r="H13" s="8" t="s">
        <v>3</v>
      </c>
      <c r="I13" s="1"/>
    </row>
    <row r="14" spans="1:9" x14ac:dyDescent="0.25">
      <c r="A14" s="1"/>
      <c r="B14" s="109" t="s">
        <v>142</v>
      </c>
      <c r="C14" s="110"/>
      <c r="D14" s="110"/>
      <c r="E14" s="110"/>
      <c r="F14" s="111"/>
      <c r="G14" s="8">
        <v>0</v>
      </c>
      <c r="H14" s="8" t="s">
        <v>3</v>
      </c>
      <c r="I14" s="1"/>
    </row>
    <row r="15" spans="1:9" x14ac:dyDescent="0.25">
      <c r="A15" s="1"/>
      <c r="B15" s="109" t="s">
        <v>143</v>
      </c>
      <c r="C15" s="110"/>
      <c r="D15" s="110"/>
      <c r="E15" s="110"/>
      <c r="F15" s="111"/>
      <c r="G15" s="8">
        <v>0</v>
      </c>
      <c r="H15" s="8" t="s">
        <v>3</v>
      </c>
      <c r="I15" s="1"/>
    </row>
    <row r="16" spans="1:9" x14ac:dyDescent="0.25">
      <c r="A16" s="1"/>
      <c r="B16" s="109" t="s">
        <v>144</v>
      </c>
      <c r="C16" s="110"/>
      <c r="D16" s="110"/>
      <c r="E16" s="110"/>
      <c r="F16" s="111"/>
      <c r="G16" s="8">
        <v>0</v>
      </c>
      <c r="H16" s="8" t="s">
        <v>3</v>
      </c>
      <c r="I16" s="1"/>
    </row>
    <row r="17" spans="1:9" x14ac:dyDescent="0.25">
      <c r="A17" s="1"/>
      <c r="B17" s="109" t="s">
        <v>145</v>
      </c>
      <c r="C17" s="110"/>
      <c r="D17" s="110"/>
      <c r="E17" s="110"/>
      <c r="F17" s="111"/>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H75ilOto03DvB+PgFqv+zMJzoYHwnQ7wvlWVDmuN7ziBnD6IZTvWUYFY4PiidF78gsbPjmDWK9qXGaTx0pQ7bw==" saltValue="hIf6upH/rWwFkXX8Ujo7f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2022-08-18T07:40:41Z</dcterms:modified>
</cp:coreProperties>
</file>