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orø Vand AS (V17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5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 s="1"/>
  <c r="E34" i="39" s="1"/>
  <c r="E17" i="23" s="1"/>
  <c r="C32" i="39"/>
  <c r="C33" i="39" s="1"/>
  <c r="C34" i="39" s="1"/>
  <c r="E16" i="23" s="1"/>
  <c r="E25" i="39"/>
  <c r="E26" i="39" s="1"/>
  <c r="E27" i="39" s="1"/>
  <c r="E17" i="22" s="1"/>
  <c r="C25" i="39"/>
  <c r="C26" i="39" s="1"/>
  <c r="C27" i="39" s="1"/>
  <c r="E16" i="22" s="1"/>
  <c r="E18" i="39"/>
  <c r="E19" i="39" s="1"/>
  <c r="E20" i="39" s="1"/>
  <c r="E18" i="15" s="1"/>
  <c r="C18" i="39"/>
  <c r="C19" i="39" s="1"/>
  <c r="C20" i="39" s="1"/>
  <c r="E17" i="15" s="1"/>
  <c r="E19" i="15" s="1"/>
  <c r="E11" i="39"/>
  <c r="E12" i="39" s="1"/>
  <c r="C11" i="39"/>
  <c r="C12" i="39" s="1"/>
  <c r="C13" i="39" s="1"/>
  <c r="E20" i="2" s="1"/>
  <c r="E15" i="27"/>
  <c r="E16" i="27"/>
  <c r="E27" i="27"/>
  <c r="E9" i="2"/>
  <c r="E34" i="32"/>
  <c r="E40" i="32"/>
  <c r="E43" i="32"/>
  <c r="E22" i="15"/>
  <c r="E25" i="2"/>
  <c r="F11" i="11"/>
  <c r="C10" i="37"/>
  <c r="C12" i="37" s="1"/>
  <c r="C13" i="37" s="1"/>
  <c r="E11" i="2" s="1"/>
  <c r="G11" i="11"/>
  <c r="E11" i="21"/>
  <c r="C11" i="21"/>
  <c r="E11" i="29"/>
  <c r="C11" i="29"/>
  <c r="C16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2" i="37" s="1"/>
  <c r="E13" i="37" s="1"/>
  <c r="E14" i="2" l="1"/>
  <c r="E15" i="2" s="1"/>
  <c r="E16" i="2" s="1"/>
  <c r="E9" i="15" s="1"/>
  <c r="E18" i="23"/>
  <c r="E18" i="22"/>
  <c r="E13" i="39"/>
  <c r="E21" i="2" s="1"/>
  <c r="E22" i="2" s="1"/>
  <c r="E11" i="15" l="1"/>
  <c r="E12" i="15" s="1"/>
  <c r="E13" i="15" s="1"/>
  <c r="E26" i="2"/>
  <c r="E8" i="22" l="1"/>
  <c r="E23" i="15"/>
  <c r="E10" i="22" l="1"/>
  <c r="E11" i="22" s="1"/>
  <c r="E12" i="22" l="1"/>
  <c r="E8" i="23" l="1"/>
  <c r="E19" i="22"/>
  <c r="E10" i="23" l="1"/>
  <c r="E11" i="23" s="1"/>
  <c r="E12" i="23" l="1"/>
  <c r="E19" i="23" s="1"/>
</calcChain>
</file>

<file path=xl/sharedStrings.xml><?xml version="1.0" encoding="utf-8"?>
<sst xmlns="http://schemas.openxmlformats.org/spreadsheetml/2006/main" count="417" uniqueCount="161">
  <si>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</si>
  <si>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</si>
  <si>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</si>
  <si>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</si>
  <si>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</si>
  <si>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</si>
  <si>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</si>
  <si>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</si>
  <si>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</si>
  <si>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</si>
  <si>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</si>
  <si>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</si>
  <si>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</si>
  <si>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</si>
  <si>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</si>
  <si>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</si>
  <si>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</si>
  <si>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</si>
  <si>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</si>
  <si>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</si>
  <si>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</si>
  <si>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</si>
  <si>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</si>
  <si>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</si>
  <si>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</si>
  <si>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</si>
  <si>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</si>
  <si>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</si>
  <si>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</si>
  <si>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</si>
  <si>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</si>
  <si>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</si>
  <si>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</si>
  <si>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</si>
  <si>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</si>
  <si>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</si>
  <si>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</si>
  <si>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</si>
  <si>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</si>
  <si>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</si>
  <si>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</si>
  <si>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</si>
  <si>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</si>
  <si>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</si>
  <si>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</si>
  <si>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</si>
  <si>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</si>
  <si>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</si>
  <si>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</si>
  <si>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</si>
  <si>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</si>
  <si>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</si>
  <si>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</si>
  <si>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</si>
  <si>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</si>
  <si>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</si>
  <si>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</si>
  <si>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</si>
  <si>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</si>
  <si>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</si>
  <si>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</si>
  <si>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</si>
  <si>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</si>
  <si>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</si>
  <si>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</si>
  <si>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</si>
  <si>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</si>
  <si>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</si>
  <si>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</si>
  <si>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</si>
  <si>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</si>
  <si>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</si>
  <si>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</si>
  <si>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</si>
  <si>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</si>
  <si>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</si>
  <si>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</si>
  <si>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</si>
  <si>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</si>
  <si>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</si>
  <si>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</si>
  <si>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</si>
  <si>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</si>
  <si>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</si>
  <si>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</si>
  <si>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</si>
  <si>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</si>
  <si>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</si>
  <si>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</si>
  <si>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</si>
  <si>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</si>
  <si>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</si>
  <si>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</si>
  <si>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</si>
  <si>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</si>
  <si>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</si>
  <si>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</si>
  <si>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</si>
  <si>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</si>
  <si>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</si>
  <si>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</si>
  <si>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</si>
  <si>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</si>
  <si>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</si>
  <si>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</si>
  <si>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</si>
  <si>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</si>
  <si>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</si>
  <si>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</si>
  <si>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</si>
  <si>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</si>
  <si>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</si>
  <si>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</si>
  <si>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</si>
  <si>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</si>
  <si>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</si>
  <si>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</si>
  <si>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</si>
  <si>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</si>
  <si>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</si>
  <si>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</si>
  <si>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</si>
  <si>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</si>
  <si>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</si>
  <si>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</si>
  <si>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</si>
  <si>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</si>
  <si>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</si>
  <si>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</si>
  <si>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</si>
  <si>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</si>
  <si>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</si>
  <si>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</si>
  <si>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</si>
  <si>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</si>
  <si>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</si>
  <si>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</si>
  <si>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</si>
  <si>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</si>
  <si>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</si>
  <si>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</si>
  <si>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</si>
  <si>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</si>
  <si>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</si>
  <si>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</si>
  <si>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</si>
  <si>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</si>
  <si>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</si>
  <si>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</si>
  <si>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</si>
  <si>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</si>
  <si>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</si>
  <si>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</si>
  <si>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</si>
  <si>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</si>
  <si>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</si>
  <si>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</si>
  <si>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Øvrige IPO'er</t>
  </si>
  <si>
    <t>Ingen anlægsprojekter</t>
  </si>
  <si>
    <t>Udvidelse af forsyningsområdet</t>
  </si>
  <si>
    <t xml:space="preserve">Ingen 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</si>
</sst>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7" t="s">
        <v>159</v>
      </c>
      <c r="C11" s="19">
        <v>17973</v>
      </c>
      <c r="D11" s="12" t="s">
        <v>3</v>
      </c>
      <c r="E11" s="8">
        <v>10541</v>
      </c>
      <c r="F11" s="12" t="s">
        <v>3</v>
      </c>
      <c r="G11" s="1"/>
    </row>
    <row r="12" spans="1:7" x14ac:dyDescent="0.25">
      <c r="A12" s="1"/>
      <c r="B12" s="43" t="s">
        <v>42</v>
      </c>
      <c r="C12" s="10">
        <f>SUM(C10:C11)</f>
        <v>17973</v>
      </c>
      <c r="D12" s="11" t="s">
        <v>3</v>
      </c>
      <c r="E12" s="10">
        <f>SUM(E10:E11)</f>
        <v>10541</v>
      </c>
      <c r="F12" s="11" t="s">
        <v>3</v>
      </c>
      <c r="G12" s="1"/>
    </row>
    <row r="13" spans="1:7" x14ac:dyDescent="0.25">
      <c r="A13" s="1"/>
      <c r="B13" s="43" t="s">
        <v>103</v>
      </c>
      <c r="C13" s="10">
        <f>C12*(1+'Fane 10. Nøgletal'!C13)</f>
        <v>18192.2706</v>
      </c>
      <c r="D13" s="11" t="s">
        <v>3</v>
      </c>
      <c r="E13" s="10">
        <f>E12*(1+'Fane 10. Nøgletal'!C13)</f>
        <v>10669.600200000001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lgo7AjRHAeS66JWUqUi5lFs0Ed1UVhm1lHgpDDwF3Ssqmc5f8HEhYzDk6QxkwJJHFcwleOgNHBVtg3HR685KQ==" saltValue="2aw0unJSmBKb+vGxZz6J6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160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25">
      <c r="A17" s="1"/>
      <c r="B17" s="20" t="s">
        <v>160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25">
      <c r="A24" s="1"/>
      <c r="B24" s="20" t="s">
        <v>160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25">
      <c r="A31" s="1"/>
      <c r="B31" s="20" t="s">
        <v>160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eihyMmsDKFW1Ym+Zv6jzZiyoIFmQfgz8/srtApoS398lumYpmqNBYC052pmrFSXPB4z+gIAMvNPDeB16aRkxA==" saltValue="AJoDpsvMarebOVF4Wl7hw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33" t="s">
        <v>26</v>
      </c>
      <c r="C9" s="33"/>
      <c r="D9" s="33"/>
      <c r="E9" s="7">
        <f>'Fane 3. Omkostninger i ØR2020'!E16</f>
        <v>6268073.960631527</v>
      </c>
      <c r="F9" s="33" t="s">
        <v>3</v>
      </c>
      <c r="G9" s="1"/>
    </row>
    <row r="10" spans="1:7" ht="17.100000000000001" customHeight="1" x14ac:dyDescent="0.25">
      <c r="A10" s="1"/>
      <c r="B10" s="33" t="s">
        <v>120</v>
      </c>
      <c r="C10" s="33"/>
      <c r="D10" s="33"/>
      <c r="E10" s="7">
        <v>219456.90186518698</v>
      </c>
      <c r="F10" s="33" t="s">
        <v>3</v>
      </c>
      <c r="G10" s="1"/>
    </row>
    <row r="11" spans="1:7" ht="17.100000000000001" customHeight="1" x14ac:dyDescent="0.25">
      <c r="A11" s="1"/>
      <c r="B11" s="27" t="s">
        <v>80</v>
      </c>
      <c r="C11" s="33"/>
      <c r="D11" s="33"/>
      <c r="E11" s="7">
        <f>'Fane 7.1. Varige tillæg'!C13+'Fane 7.1. Varige tillæg'!E13</f>
        <v>28861.870800000001</v>
      </c>
      <c r="F11" s="33" t="s">
        <v>3</v>
      </c>
      <c r="G11" s="1"/>
    </row>
    <row r="12" spans="1:7" ht="17.100000000000001" customHeight="1" x14ac:dyDescent="0.2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2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25">
      <c r="A14" s="1"/>
      <c r="B14" s="27" t="s">
        <v>18</v>
      </c>
      <c r="C14" s="33"/>
      <c r="D14" s="33"/>
      <c r="E14" s="8">
        <f>SUM(E9:E13)*'Fane 10. Nøgletal'!C13</f>
        <v>79499.991346219918</v>
      </c>
      <c r="F14" s="33" t="s">
        <v>3</v>
      </c>
      <c r="G14" s="1"/>
    </row>
    <row r="15" spans="1:7" ht="17.100000000000001" customHeight="1" x14ac:dyDescent="0.25">
      <c r="A15" s="1"/>
      <c r="B15" s="27" t="s">
        <v>72</v>
      </c>
      <c r="C15" s="33"/>
      <c r="D15" s="33"/>
      <c r="E15" s="8">
        <f>-SUM(E9:E14)*'Fane 10. Nøgletal'!C18</f>
        <v>-112130.17631892988</v>
      </c>
      <c r="F15" s="33" t="s">
        <v>3</v>
      </c>
      <c r="G15" s="1"/>
    </row>
    <row r="16" spans="1:7" ht="15" customHeight="1" x14ac:dyDescent="0.25">
      <c r="A16" s="1"/>
      <c r="B16" s="40" t="s">
        <v>20</v>
      </c>
      <c r="C16" s="37"/>
      <c r="D16" s="37"/>
      <c r="E16" s="9">
        <f>SUM(E9:E15)</f>
        <v>6483762.5483240038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omk.'!C16</f>
        <v>3857869.7970924643</v>
      </c>
      <c r="F18" s="39" t="s">
        <v>3</v>
      </c>
      <c r="G18" s="1"/>
    </row>
    <row r="19" spans="1:7" ht="15" customHeight="1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2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2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124</v>
      </c>
      <c r="C23" s="38"/>
      <c r="D23" s="38"/>
      <c r="E23" s="38"/>
      <c r="F23" s="38"/>
      <c r="G23" s="1"/>
    </row>
    <row r="24" spans="1:7" x14ac:dyDescent="0.25">
      <c r="A24" s="1"/>
      <c r="B24" s="40" t="s">
        <v>36</v>
      </c>
      <c r="C24" s="37"/>
      <c r="D24" s="37"/>
      <c r="E24" s="9">
        <f>'Fane 5. Kontrol af ØR2019'!E42</f>
        <v>346840.3738972664</v>
      </c>
      <c r="F24" s="39" t="s">
        <v>3</v>
      </c>
      <c r="G24" s="1"/>
    </row>
    <row r="25" spans="1:7" x14ac:dyDescent="0.25">
      <c r="A25" s="1"/>
      <c r="B25" s="40" t="s">
        <v>125</v>
      </c>
      <c r="C25" s="37"/>
      <c r="D25" s="37"/>
      <c r="E25" s="9">
        <f>'Fane 5. Kontrol af ØR2019'!E43</f>
        <v>0</v>
      </c>
      <c r="F25" s="39" t="s">
        <v>3</v>
      </c>
      <c r="G25" s="1"/>
    </row>
    <row r="26" spans="1:7" x14ac:dyDescent="0.25">
      <c r="A26" s="1"/>
      <c r="B26" s="38" t="s">
        <v>28</v>
      </c>
      <c r="C26" s="38"/>
      <c r="D26" s="38"/>
      <c r="E26" s="10">
        <f>SUM(E16,E18,E22,E24,E25)</f>
        <v>10688472.719313733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33" t="s">
        <v>27</v>
      </c>
      <c r="C9" s="33"/>
      <c r="D9" s="33"/>
      <c r="E9" s="7">
        <f>'Fane 2.1. Økonomisk ramme 2021'!E16</f>
        <v>6483762.5483240038</v>
      </c>
      <c r="F9" s="33" t="s">
        <v>3</v>
      </c>
      <c r="G9" s="1"/>
    </row>
    <row r="10" spans="1:7" ht="15" customHeight="1" x14ac:dyDescent="0.2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25">
      <c r="A11" s="1"/>
      <c r="B11" s="34" t="s">
        <v>18</v>
      </c>
      <c r="C11" s="33"/>
      <c r="D11" s="33"/>
      <c r="E11" s="8">
        <f>SUM(E9:E10)*'Fane 10. Nøgletal'!C13</f>
        <v>79101.903089552856</v>
      </c>
      <c r="F11" s="33" t="s">
        <v>3</v>
      </c>
      <c r="G11" s="1"/>
    </row>
    <row r="12" spans="1:7" ht="15" customHeight="1" x14ac:dyDescent="0.25">
      <c r="A12" s="1"/>
      <c r="B12" s="34" t="s">
        <v>72</v>
      </c>
      <c r="C12" s="33"/>
      <c r="D12" s="33"/>
      <c r="E12" s="8">
        <f>-SUM(E9:E11)*'Fane 10. Nøgletal'!C18</f>
        <v>-111568.69567403047</v>
      </c>
      <c r="F12" s="33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6451295.7557395268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omk.'!C16*(1+'Fane 10. Nøgletal'!C13)</f>
        <v>3904935.8086169921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2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2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ØR2019'!E42</f>
        <v>346840.3738972664</v>
      </c>
      <c r="F21" s="39" t="s">
        <v>3</v>
      </c>
      <c r="G21" s="1"/>
    </row>
    <row r="22" spans="1:7" x14ac:dyDescent="0.25">
      <c r="A22" s="1"/>
      <c r="B22" s="40" t="s">
        <v>125</v>
      </c>
      <c r="C22" s="39"/>
      <c r="D22" s="39"/>
      <c r="E22" s="9">
        <f>'Fane 5. Kontrol af ØR2019'!E43</f>
        <v>0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10703071.938253785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92</v>
      </c>
      <c r="C8" s="33"/>
      <c r="D8" s="33"/>
      <c r="E8" s="7">
        <f>'Fane 2.2. Økonomisk ramme 2022'!E13</f>
        <v>6451295.7557395268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78705.808220022227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-111010.02658731234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6418991.5373722371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omk.'!C16*(1+'Fane 10. Nøgletal'!C13)^2</f>
        <v>3952576.0254821195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10371567.562854357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94</v>
      </c>
      <c r="C8" s="33"/>
      <c r="D8" s="33"/>
      <c r="E8" s="7">
        <f>'Fane 2.3. Økonomisk ramme 2023'!E12</f>
        <v>6418991.5373722371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78311.696755941302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-110454.15498017904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6386849.0791479992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omk.'!C16*(1+'Fane 10. Nøgletal'!C13)^3</f>
        <v>4000797.4529930018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10387646.532141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80" t="s">
        <v>24</v>
      </c>
      <c r="C9" s="80"/>
      <c r="D9" s="80"/>
      <c r="E9" s="7">
        <v>6296508.3627468552</v>
      </c>
      <c r="F9" s="33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3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3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3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3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79965.656206885062</v>
      </c>
      <c r="F14" s="33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-108400.0583222136</v>
      </c>
      <c r="F15" s="33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6268073.960631527</v>
      </c>
      <c r="F16" s="39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8"/>
      <c r="F17" s="38"/>
      <c r="G17" s="1"/>
    </row>
    <row r="18" spans="1:7" x14ac:dyDescent="0.25">
      <c r="A18" s="1"/>
      <c r="B18" s="72" t="s">
        <v>12</v>
      </c>
      <c r="C18" s="72"/>
      <c r="D18" s="72"/>
      <c r="E18" s="9">
        <v>3651547.2481014021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0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9919621.2087329291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EKst85rw9csLsyEffMEgpLSaYDjt1cOR13Q6EeahQRnD1bW3IWLd1EoWy0FQWqDCtMBROLVhv+Sw9IFOGKnXWw==" saltValue="L+bmBZjwYz7XQiqXLZKAo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ht="15" customHeight="1" x14ac:dyDescent="0.25">
      <c r="A10" s="1"/>
      <c r="B10" s="26" t="s">
        <v>153</v>
      </c>
      <c r="C10" s="8">
        <v>3382729.6</v>
      </c>
      <c r="D10" s="12" t="s">
        <v>3</v>
      </c>
      <c r="E10" s="1"/>
      <c r="F10" s="1"/>
    </row>
    <row r="11" spans="1:6" ht="15" customHeight="1" x14ac:dyDescent="0.25">
      <c r="A11" s="1"/>
      <c r="B11" s="26" t="s">
        <v>154</v>
      </c>
      <c r="C11" s="8">
        <v>10835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135762</v>
      </c>
      <c r="D12" s="12" t="s">
        <v>3</v>
      </c>
      <c r="E12" s="1"/>
      <c r="F12" s="1"/>
    </row>
    <row r="13" spans="1:6" x14ac:dyDescent="0.25">
      <c r="A13" s="1"/>
      <c r="B13" s="26" t="s">
        <v>156</v>
      </c>
      <c r="C13" s="8">
        <v>53819.72</v>
      </c>
      <c r="D13" s="12" t="s">
        <v>3</v>
      </c>
      <c r="E13" s="1"/>
      <c r="F13" s="1"/>
    </row>
    <row r="14" spans="1:6" x14ac:dyDescent="0.25">
      <c r="A14" s="1"/>
      <c r="B14" s="26" t="s">
        <v>157</v>
      </c>
      <c r="C14" s="8">
        <v>182286.47</v>
      </c>
      <c r="D14" s="12" t="s">
        <v>3</v>
      </c>
      <c r="E14" s="1"/>
      <c r="F14" s="1"/>
    </row>
    <row r="15" spans="1:6" x14ac:dyDescent="0.25">
      <c r="A15" s="1"/>
      <c r="B15" s="43" t="s">
        <v>101</v>
      </c>
      <c r="C15" s="10">
        <f>SUM(C10:C14)</f>
        <v>3765432.7900000005</v>
      </c>
      <c r="D15" s="11" t="s">
        <v>3</v>
      </c>
      <c r="E15" s="1"/>
      <c r="F15" s="1"/>
    </row>
    <row r="16" spans="1:6" x14ac:dyDescent="0.25">
      <c r="A16" s="1"/>
      <c r="B16" s="43" t="s">
        <v>102</v>
      </c>
      <c r="C16" s="10">
        <f>C15*(1+'Fane 10. Nøgletal'!C13)^2</f>
        <v>3857869.7970924643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2"/>
      <c r="C5" s="32"/>
      <c r="D5" s="32"/>
      <c r="E5" s="32"/>
      <c r="F5" s="32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-80192.102333333722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773872.85012786649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693680.7477945328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10581551.797666667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9692643.6699999999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888908.1276666671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9605078.7244820185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9257381.2400000002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347697.48448201828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10078502.817431761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9159145.3599999994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919357.45743176155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693680.7477945328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346840.3738972664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25">
      <c r="A10" s="1"/>
      <c r="B10" s="45" t="s">
        <v>158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2020-10-14T08:21:36Z</dcterms:modified>
</cp:coreProperties>
</file>