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Jammerbugt Forsyning AS (S05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1" i="37" s="1"/>
  <c r="E12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<sst xmlns="http://schemas.openxmlformats.org/spreadsheetml/2006/main" count="702" uniqueCount="284">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</sst>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9" t="s">
        <v>282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2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2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E6+7tha6p9/7SOWMEMP7lTsRmXxf8Evz9H9vzk5WXaLeP6dQedwW47pbswzy4CbdIIE2akzfpSofk13dH/L9Q==" saltValue="+PlR0R88iVG0DSN6X74Bn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208</v>
      </c>
      <c r="C8" s="95"/>
      <c r="D8" s="96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2" t="s">
        <v>262</v>
      </c>
      <c r="C10" s="9">
        <v>1253867</v>
      </c>
      <c r="D10" s="14" t="s">
        <v>3</v>
      </c>
      <c r="E10" s="1"/>
      <c r="F10" s="1"/>
    </row>
    <row r="11" spans="1:6" x14ac:dyDescent="0.25">
      <c r="A11" s="1"/>
      <c r="B11" s="62" t="s">
        <v>263</v>
      </c>
      <c r="C11" s="9">
        <v>74358</v>
      </c>
      <c r="D11" s="14" t="s">
        <v>3</v>
      </c>
      <c r="E11" s="1"/>
      <c r="F11" s="1"/>
    </row>
    <row r="12" spans="1:6" x14ac:dyDescent="0.25">
      <c r="A12" s="1"/>
      <c r="B12" s="62" t="s">
        <v>264</v>
      </c>
      <c r="C12" s="9">
        <v>103932</v>
      </c>
      <c r="D12" s="14" t="s">
        <v>3</v>
      </c>
      <c r="E12" s="1"/>
      <c r="F12" s="1"/>
    </row>
    <row r="13" spans="1:6" x14ac:dyDescent="0.25">
      <c r="A13" s="1"/>
      <c r="B13" s="38" t="s">
        <v>209</v>
      </c>
      <c r="C13" s="12">
        <f>SUM(C10:C12)</f>
        <v>1432157</v>
      </c>
      <c r="D13" s="13" t="s">
        <v>3</v>
      </c>
      <c r="E13" s="1"/>
      <c r="F13" s="1"/>
    </row>
    <row r="14" spans="1:6" x14ac:dyDescent="0.25">
      <c r="A14" s="1"/>
      <c r="B14" s="38" t="s">
        <v>210</v>
      </c>
      <c r="C14" s="12">
        <f>C13*(1+'Fane 14. Nøgletal'!C14)^2</f>
        <v>1441624.8323897303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4" t="s">
        <v>142</v>
      </c>
      <c r="C17" s="95"/>
      <c r="D17" s="96"/>
      <c r="E17" s="1"/>
      <c r="F17" s="1"/>
    </row>
    <row r="18" spans="1:6" x14ac:dyDescent="0.25">
      <c r="A18" s="1"/>
      <c r="B18" s="62" t="s">
        <v>116</v>
      </c>
      <c r="C18" s="9">
        <v>80000</v>
      </c>
      <c r="D18" s="14" t="s">
        <v>3</v>
      </c>
      <c r="E18" s="1"/>
      <c r="F18" s="1"/>
    </row>
    <row r="19" spans="1:6" x14ac:dyDescent="0.25">
      <c r="A19" s="1"/>
      <c r="B19" s="62" t="s">
        <v>117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2" t="s">
        <v>154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2" t="s">
        <v>211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4"/>
      <c r="C22" s="95"/>
      <c r="D22" s="9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4" t="s">
        <v>115</v>
      </c>
      <c r="C25" s="95"/>
      <c r="D25" s="96"/>
      <c r="E25" s="1"/>
      <c r="F25" s="1"/>
    </row>
    <row r="26" spans="1:6" x14ac:dyDescent="0.25">
      <c r="A26" s="1"/>
      <c r="B26" s="62" t="s">
        <v>116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2" t="s">
        <v>117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2" t="s">
        <v>154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2" t="s">
        <v>211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4"/>
      <c r="C30" s="95"/>
      <c r="D30" s="9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DjNv67fh4otSrxP17yGOKQUbtV1XZhd9l8DNJzNEiCPzUk+AMO06+yvQQAmX5n5KGY5Ru9juSPH+ebcQln33HA==" saltValue="QhfqwCKqJ47NVDoq2P9+0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266</v>
      </c>
      <c r="C8" s="95"/>
      <c r="D8" s="95"/>
      <c r="E8" s="95"/>
      <c r="F8" s="96"/>
      <c r="G8" s="1"/>
    </row>
    <row r="9" spans="1:7" x14ac:dyDescent="0.25">
      <c r="A9" s="1"/>
      <c r="B9" s="103" t="s">
        <v>267</v>
      </c>
      <c r="C9" s="104"/>
      <c r="D9" s="105"/>
      <c r="E9" s="9">
        <v>19021774.600438714</v>
      </c>
      <c r="F9" s="14" t="s">
        <v>3</v>
      </c>
      <c r="G9" s="1"/>
    </row>
    <row r="10" spans="1:7" x14ac:dyDescent="0.25">
      <c r="A10" s="1"/>
      <c r="B10" s="103" t="s">
        <v>268</v>
      </c>
      <c r="C10" s="104"/>
      <c r="D10" s="105"/>
      <c r="E10" s="9">
        <v>15771419.919526801</v>
      </c>
      <c r="F10" s="14" t="s">
        <v>3</v>
      </c>
      <c r="G10" s="1"/>
    </row>
    <row r="11" spans="1:7" x14ac:dyDescent="0.25">
      <c r="A11" s="1"/>
      <c r="B11" s="103" t="s">
        <v>269</v>
      </c>
      <c r="C11" s="104"/>
      <c r="D11" s="105"/>
      <c r="E11" s="9">
        <v>15771419.919526801</v>
      </c>
      <c r="F11" s="14" t="s">
        <v>3</v>
      </c>
      <c r="G11" s="1"/>
    </row>
    <row r="12" spans="1:7" x14ac:dyDescent="0.25">
      <c r="A12" s="1"/>
      <c r="B12" s="103" t="s">
        <v>270</v>
      </c>
      <c r="C12" s="104"/>
      <c r="D12" s="105"/>
      <c r="E12" s="9">
        <v>13250139.80269973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7" t="s">
        <v>271</v>
      </c>
      <c r="C14" s="98"/>
      <c r="D14" s="98"/>
      <c r="E14" s="98"/>
      <c r="F14" s="9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272</v>
      </c>
      <c r="C16" s="95"/>
      <c r="D16" s="95"/>
      <c r="E16" s="95"/>
      <c r="F16" s="96"/>
      <c r="G16" s="1"/>
    </row>
    <row r="17" spans="1:7" x14ac:dyDescent="0.25">
      <c r="A17" s="1"/>
      <c r="B17" s="103" t="s">
        <v>273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274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7" t="s">
        <v>275</v>
      </c>
      <c r="C20" s="98"/>
      <c r="D20" s="98"/>
      <c r="E20" s="98"/>
      <c r="F20" s="9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4" t="s">
        <v>213</v>
      </c>
      <c r="C22" s="55"/>
      <c r="D22" s="55"/>
      <c r="E22" s="55"/>
      <c r="F22" s="56"/>
      <c r="G22" s="1"/>
    </row>
    <row r="23" spans="1:7" x14ac:dyDescent="0.25">
      <c r="A23" s="1"/>
      <c r="B23" s="59" t="s">
        <v>214</v>
      </c>
      <c r="C23" s="60"/>
      <c r="D23" s="61"/>
      <c r="E23" s="9">
        <v>69131045.534529716</v>
      </c>
      <c r="F23" s="14" t="s">
        <v>3</v>
      </c>
      <c r="G23" s="1"/>
    </row>
    <row r="24" spans="1:7" x14ac:dyDescent="0.25">
      <c r="A24" s="1"/>
      <c r="B24" s="59" t="s">
        <v>215</v>
      </c>
      <c r="C24" s="60"/>
      <c r="D24" s="61"/>
      <c r="E24" s="9">
        <v>56681059</v>
      </c>
      <c r="F24" s="14" t="s">
        <v>3</v>
      </c>
      <c r="G24" s="1"/>
    </row>
    <row r="25" spans="1:7" x14ac:dyDescent="0.2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57" t="s">
        <v>276</v>
      </c>
      <c r="C26" s="58"/>
      <c r="D26" s="64"/>
      <c r="E26" s="48">
        <f>E23-(E24-E25)</f>
        <v>12449986.534529716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4" t="s">
        <v>186</v>
      </c>
      <c r="C30" s="95"/>
      <c r="D30" s="95"/>
      <c r="E30" s="95"/>
      <c r="F30" s="96"/>
      <c r="G30" s="1"/>
    </row>
    <row r="31" spans="1:7" x14ac:dyDescent="0.25">
      <c r="A31" s="1"/>
      <c r="B31" s="115" t="s">
        <v>279</v>
      </c>
      <c r="C31" s="116"/>
      <c r="D31" s="117"/>
      <c r="E31" s="9">
        <v>0</v>
      </c>
      <c r="F31" s="14"/>
      <c r="G31" s="1"/>
    </row>
    <row r="32" spans="1:7" x14ac:dyDescent="0.25">
      <c r="A32" s="1"/>
      <c r="B32" s="115" t="s">
        <v>187</v>
      </c>
      <c r="C32" s="116"/>
      <c r="D32" s="117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97" t="s">
        <v>278</v>
      </c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HyUk9ATbeto3cl5RTJBxJ8mzfYDKck39C/ux3nxnz3SuR4Mnaf9wsXefeMl28dNaoG435n4MTVoSfzqSGraTw==" saltValue="eMhvvbpuhdtRMYIENy9I7Q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217</v>
      </c>
      <c r="C9" s="95"/>
      <c r="D9" s="95"/>
      <c r="E9" s="95"/>
      <c r="F9" s="96"/>
      <c r="G9" s="1"/>
    </row>
    <row r="10" spans="1:7" x14ac:dyDescent="0.2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109</v>
      </c>
      <c r="C13" s="95"/>
      <c r="D13" s="95"/>
      <c r="E13" s="95"/>
      <c r="F13" s="96"/>
      <c r="G13" s="1"/>
    </row>
    <row r="14" spans="1:7" x14ac:dyDescent="0.25">
      <c r="A14" s="1"/>
      <c r="B14" s="103" t="s">
        <v>219</v>
      </c>
      <c r="C14" s="104"/>
      <c r="D14" s="105"/>
      <c r="E14" s="9">
        <v>80000</v>
      </c>
      <c r="F14" s="8" t="s">
        <v>3</v>
      </c>
      <c r="G14" s="1"/>
    </row>
    <row r="15" spans="1:7" x14ac:dyDescent="0.25">
      <c r="A15" s="1"/>
      <c r="B15" s="97" t="s">
        <v>220</v>
      </c>
      <c r="C15" s="98"/>
      <c r="D15" s="99"/>
      <c r="E15" s="9">
        <v>80000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i/mL7+erjiL1Ba07uJkrRqVrDT3sHO2rWKgbbGS6Wobdd4x/H/InTdJQQIZUQQoLqzFpxe1KiGNbbyJq9DfjQ==" saltValue="nCmLsDaw9N41N5wGpxpqm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5" t="s">
        <v>281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i5ci8BRpNmNCKE096dd93H/OjjSG6zY2MwRNWI+ft7ah9+55+btelGKEZPutnm6c0ElqJXp6r/sgpXqEzzvJw==" saltValue="ooq7a13iKB2JNfdLH8VXG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QPxSL7qin1rv687VkDqMzvNHbApDkc66/P37LiV23uS4UGmZTtK5rRj++3bdagTY1Yj0A3ud9bVo0ChktL43Q==" saltValue="cZ4Vpg/8XYDH1Y0soDgsj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112</v>
      </c>
      <c r="C8" s="95"/>
      <c r="D8" s="95"/>
      <c r="E8" s="95"/>
      <c r="F8" s="96"/>
      <c r="G8" s="1"/>
    </row>
    <row r="9" spans="1:7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113</v>
      </c>
      <c r="C16" s="95"/>
      <c r="D16" s="95"/>
      <c r="E16" s="95"/>
      <c r="F16" s="96"/>
      <c r="G16" s="1"/>
    </row>
    <row r="17" spans="1:7" x14ac:dyDescent="0.2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166</v>
      </c>
      <c r="C24" s="95"/>
      <c r="D24" s="95"/>
      <c r="E24" s="95"/>
      <c r="F24" s="96"/>
      <c r="G24" s="1"/>
    </row>
    <row r="25" spans="1:7" x14ac:dyDescent="0.2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224</v>
      </c>
      <c r="C32" s="95"/>
      <c r="D32" s="95"/>
      <c r="E32" s="95"/>
      <c r="F32" s="96"/>
      <c r="G32" s="1"/>
    </row>
    <row r="33" spans="1:7" x14ac:dyDescent="0.2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8kZKxmliiZQoKOUmUf0XU77tP4gZvMDUQxT/stmseaa7RxMJrV7eJxSJ6JCmcznKuVlOt8P8vTUwrzNBBGrwg==" saltValue="4garh6B4ypgi/Cap0cO15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02"/>
      <c r="C5" s="102"/>
      <c r="D5" s="102"/>
      <c r="E5" s="102"/>
      <c r="F5" s="10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103</v>
      </c>
      <c r="C8" s="95"/>
      <c r="D8" s="95"/>
      <c r="E8" s="95"/>
      <c r="F8" s="96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kELp5Qi9ZTCFqHCzfuiYT8YweSakJYkVrkItEvNdR347HatUH8eB1+eGl4EwWU/ymWv1q5aU6JSH9hcaf+Amw==" saltValue="Lb8CbSnlqjeRbqwOmjV/X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hT0Is0PlpJzJ/2pW8Hd/0rQujY1hHtJ2+pLcHg+MKobQPGo+BBrl6jUC0Sm/u+9rWcsRAF/A9X4BBblgL/Ko0w==" saltValue="Ge3KKanbkkvSHcTRdKzl6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108</v>
      </c>
      <c r="C14" s="95"/>
      <c r="D14" s="95"/>
      <c r="E14" s="95"/>
      <c r="F14" s="96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169</v>
      </c>
      <c r="C20" s="95"/>
      <c r="D20" s="95"/>
      <c r="E20" s="95"/>
      <c r="F20" s="96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231</v>
      </c>
      <c r="C26" s="95"/>
      <c r="D26" s="95"/>
      <c r="E26" s="95"/>
      <c r="F26" s="96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4ku6KumCaKy0YDNiPUtz3K9E/EpdM/S+AmB0KyIuuRd4o0XvITBdcU/pKxN+xCo87OdIpIck8DTsiE0w2Z52Ww==" saltValue="BYXJXlN2ePmVWai7dQq4M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2" t="s">
        <v>189</v>
      </c>
      <c r="C3" s="102"/>
      <c r="D3" s="1"/>
    </row>
    <row r="4" spans="1:4" ht="25.5" customHeight="1" x14ac:dyDescent="0.25">
      <c r="A4" s="1"/>
      <c r="B4" s="102"/>
      <c r="C4" s="10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2" t="s">
        <v>137</v>
      </c>
      <c r="C9" s="26">
        <v>1.2699999999999999E-2</v>
      </c>
      <c r="D9" s="1"/>
    </row>
    <row r="10" spans="1:4" x14ac:dyDescent="0.25">
      <c r="A10" s="1"/>
      <c r="B10" s="62" t="s">
        <v>138</v>
      </c>
      <c r="C10" s="26">
        <v>1.7500000000000002E-2</v>
      </c>
      <c r="D10" s="1"/>
    </row>
    <row r="11" spans="1:4" x14ac:dyDescent="0.25">
      <c r="A11" s="1"/>
      <c r="B11" s="62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2" t="s">
        <v>253</v>
      </c>
      <c r="C14" s="67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2" t="s">
        <v>139</v>
      </c>
      <c r="C19" s="23">
        <v>9.1000000000000004E-3</v>
      </c>
      <c r="D19" s="1"/>
    </row>
    <row r="20" spans="1:4" x14ac:dyDescent="0.25">
      <c r="A20" s="1"/>
      <c r="B20" s="62" t="s">
        <v>190</v>
      </c>
      <c r="C20" s="23">
        <v>1.77E-2</v>
      </c>
      <c r="D20" s="1"/>
    </row>
    <row r="21" spans="1:4" x14ac:dyDescent="0.25">
      <c r="A21" s="1"/>
      <c r="B21" s="62" t="s">
        <v>191</v>
      </c>
      <c r="C21" s="23">
        <v>8.6999999999999994E-3</v>
      </c>
      <c r="D21" s="1"/>
    </row>
    <row r="22" spans="1:4" x14ac:dyDescent="0.25">
      <c r="A22" s="1"/>
      <c r="B22" s="62" t="s">
        <v>140</v>
      </c>
      <c r="C22" s="41">
        <v>2.8400000000000002E-2</v>
      </c>
      <c r="D22" s="1"/>
    </row>
    <row r="23" spans="1:4" x14ac:dyDescent="0.25">
      <c r="A23" s="1"/>
      <c r="B23" s="62" t="s">
        <v>192</v>
      </c>
      <c r="C23" s="41">
        <v>2.75E-2</v>
      </c>
      <c r="D23" s="1"/>
    </row>
    <row r="24" spans="1:4" x14ac:dyDescent="0.25">
      <c r="A24" s="1"/>
      <c r="B24" s="62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2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HbCRNQOZl5u07lqgRQKJdsE+R16pFfhc9Pf9nNCTftGY0I0pa9i1okh6VkUQnEwDUXlp5UvByqwhUBkZYC7Ohg==" saltValue="AJxYXBbiFOqkP378/S5nG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70456709.572508797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232507.14158927902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1" t="s">
        <v>26</v>
      </c>
      <c r="C18" s="9">
        <f>-'Fane 4.1. Gen. krav - drift'!G40</f>
        <v>-442224.55980786495</v>
      </c>
      <c r="D18" s="8" t="s">
        <v>3</v>
      </c>
      <c r="E18" s="1"/>
    </row>
    <row r="19" spans="1:5" ht="17.100000000000001" customHeight="1" x14ac:dyDescent="0.25">
      <c r="A19" s="1"/>
      <c r="B19" s="51" t="s">
        <v>27</v>
      </c>
      <c r="C19" s="9">
        <f>-'Fane 4.2. Gen. krav - anlæg'!G37</f>
        <v>-745733.04836059758</v>
      </c>
      <c r="D19" s="8" t="s">
        <v>3</v>
      </c>
      <c r="E19" s="1"/>
    </row>
    <row r="20" spans="1:5" ht="17.100000000000001" customHeight="1" x14ac:dyDescent="0.25">
      <c r="A20" s="1"/>
      <c r="B20" s="57" t="s">
        <v>22</v>
      </c>
      <c r="C20" s="10">
        <f>SUM(C9:C19)</f>
        <v>69501259.105929613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1521624.8323897303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283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71022883.93831934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0MBWC8okZmMiL/0EQux8vvnqOFwjYMZmoBUi8LZYrIrONbMvkfYaNc95PBnqZ7x1PXj7JZEGqXjZk7W5Yd6QQ==" saltValue="t5lDqLe4gP46Gr0RYhOd3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69501259.105929613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229354.15504956772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-434810.22283812636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-737120.69670236879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68558682.341438666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1446382.1943366164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283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70005064.535775289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D5amqhgcSI98uytYHXxR3Fuqx6s60xe2NlLD3ecOZnZMpLn1SkwzE83iRY/6sIkesMvBwmJLEVCe5JmRBNheww==" saltValue="ggz0pOP48ZGBboNk0eZM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68558682.341438666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226243.6517267476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-427520.19464202231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-728607.80771546462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67628797.990807936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1451155.2555779275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69079953.246385857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0SFsutDOXdDBIhwCzSXaAR6U/QCh6Mtz9g3ZU2A+EJaDKrD5VaFUa3mkDq3NOYcm17zFlltLxmEWhTiyMKeSA==" saltValue="Tngn4n2F1p97JFPF6alOz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67628797.990807936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223175.0333696662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-420352.39105865418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-720193.23272140801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66711427.400397532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1455944.0679213346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68167371.468318865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6esX/HpVWkLXoNXPnBJAMQU98PjRRCyEXiHNDinzERLA3uARQzsiheeXV1N+7uE6NI9oGnn37RRI0Hx8hULNzw==" saltValue="0o2kzEcGEfU9WyROlMG3d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25">
      <c r="A9" s="1"/>
      <c r="B9" s="97" t="s">
        <v>25</v>
      </c>
      <c r="C9" s="98"/>
      <c r="D9" s="99"/>
      <c r="E9" s="7">
        <v>71386794.767717525</v>
      </c>
      <c r="F9" s="8" t="s">
        <v>3</v>
      </c>
      <c r="G9" s="1"/>
    </row>
    <row r="10" spans="1:7" ht="15" customHeight="1" x14ac:dyDescent="0.25">
      <c r="A10" s="1"/>
      <c r="B10" s="88" t="s">
        <v>43</v>
      </c>
      <c r="C10" s="89"/>
      <c r="D10" s="90"/>
      <c r="E10" s="7">
        <v>0</v>
      </c>
      <c r="F10" s="8" t="s">
        <v>3</v>
      </c>
      <c r="G10" s="1"/>
    </row>
    <row r="11" spans="1:7" ht="15" customHeight="1" x14ac:dyDescent="0.25">
      <c r="A11" s="1"/>
      <c r="B11" s="88" t="s">
        <v>44</v>
      </c>
      <c r="C11" s="89"/>
      <c r="D11" s="90"/>
      <c r="E11" s="9">
        <v>0</v>
      </c>
      <c r="F11" s="8" t="s">
        <v>3</v>
      </c>
      <c r="G11" s="1"/>
    </row>
    <row r="12" spans="1:7" ht="15" customHeight="1" x14ac:dyDescent="0.2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2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2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25">
      <c r="A16" s="1"/>
      <c r="B16" s="97" t="s">
        <v>20</v>
      </c>
      <c r="C16" s="98"/>
      <c r="D16" s="99"/>
      <c r="E16" s="9">
        <v>1406319.8569240351</v>
      </c>
      <c r="F16" s="8" t="s">
        <v>3</v>
      </c>
      <c r="G16" s="1"/>
    </row>
    <row r="17" spans="1:7" ht="15" customHeight="1" x14ac:dyDescent="0.25">
      <c r="A17" s="1"/>
      <c r="B17" s="97" t="s">
        <v>10</v>
      </c>
      <c r="C17" s="98"/>
      <c r="D17" s="99"/>
      <c r="E17" s="9">
        <v>-418654.46219691559</v>
      </c>
      <c r="F17" s="8" t="s">
        <v>3</v>
      </c>
      <c r="G17" s="1"/>
    </row>
    <row r="18" spans="1:7" ht="15" customHeight="1" x14ac:dyDescent="0.25">
      <c r="A18" s="1"/>
      <c r="B18" s="97" t="s">
        <v>26</v>
      </c>
      <c r="C18" s="98"/>
      <c r="D18" s="99"/>
      <c r="E18" s="9">
        <f>-'Fane 4.1. Gen. krav - drift'!G34</f>
        <v>-449765.32525102363</v>
      </c>
      <c r="F18" s="8" t="s">
        <v>3</v>
      </c>
      <c r="G18" s="1"/>
    </row>
    <row r="19" spans="1:7" ht="15" customHeight="1" x14ac:dyDescent="0.25">
      <c r="A19" s="1"/>
      <c r="B19" s="97" t="s">
        <v>27</v>
      </c>
      <c r="C19" s="98"/>
      <c r="D19" s="99"/>
      <c r="E19" s="9">
        <f>-'Fane 4.2. Gen. krav - anlæg'!G31</f>
        <v>-1467985.2646848231</v>
      </c>
      <c r="F19" s="8" t="s">
        <v>3</v>
      </c>
      <c r="G19" s="1"/>
    </row>
    <row r="20" spans="1:7" ht="15" customHeight="1" x14ac:dyDescent="0.25">
      <c r="A20" s="1"/>
      <c r="B20" s="57" t="s">
        <v>22</v>
      </c>
      <c r="C20" s="58"/>
      <c r="D20" s="64"/>
      <c r="E20" s="10">
        <f>SUM(E9:E19)</f>
        <v>70456709.572508797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1" t="s">
        <v>13</v>
      </c>
      <c r="C22" s="92"/>
      <c r="D22" s="93"/>
      <c r="E22" s="10">
        <v>1678098.45247388</v>
      </c>
      <c r="F22" s="11" t="s">
        <v>3</v>
      </c>
      <c r="G22" s="1"/>
    </row>
    <row r="23" spans="1:7" ht="15" customHeight="1" x14ac:dyDescent="0.2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2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2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72134808.024982676</v>
      </c>
      <c r="F33" s="13" t="s">
        <v>3</v>
      </c>
      <c r="G33" s="1"/>
    </row>
    <row r="34" spans="1:7" ht="27" customHeight="1" x14ac:dyDescent="0.25">
      <c r="A34" s="1"/>
      <c r="B34" s="97" t="s">
        <v>252</v>
      </c>
      <c r="C34" s="98"/>
      <c r="D34" s="98"/>
      <c r="E34" s="98"/>
      <c r="F34" s="9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MKkiDm7tu43UfRHwWbMcGDPdFdE5JqFtRoevPTGnzkhIi24VpbVfe5CZ04mvam9gR7LvVBKt9Qi/xeW4W1NvA==" saltValue="r59jHUKHL0S5dstMgZRB+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4" t="s">
        <v>56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103" t="s">
        <v>45</v>
      </c>
      <c r="C6" s="104"/>
      <c r="D6" s="104"/>
      <c r="E6" s="104"/>
      <c r="F6" s="105"/>
      <c r="G6" s="24">
        <v>22648424.557844065</v>
      </c>
      <c r="H6" s="14" t="s">
        <v>3</v>
      </c>
      <c r="I6" s="1"/>
    </row>
    <row r="7" spans="1:9" x14ac:dyDescent="0.25">
      <c r="A7" s="1"/>
      <c r="B7" s="97" t="s">
        <v>145</v>
      </c>
      <c r="C7" s="98"/>
      <c r="D7" s="98"/>
      <c r="E7" s="98"/>
      <c r="F7" s="99"/>
      <c r="G7" s="9">
        <v>0</v>
      </c>
      <c r="H7" s="14" t="s">
        <v>3</v>
      </c>
      <c r="I7" s="1"/>
    </row>
    <row r="8" spans="1:9" x14ac:dyDescent="0.25">
      <c r="A8" s="1"/>
      <c r="B8" s="103" t="s">
        <v>46</v>
      </c>
      <c r="C8" s="104"/>
      <c r="D8" s="104"/>
      <c r="E8" s="104"/>
      <c r="F8" s="105"/>
      <c r="G8" s="24">
        <f>SUM(G6:G7)*'Fane 14. Nøgletal'!C29</f>
        <v>452968.49115688133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57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103" t="s">
        <v>47</v>
      </c>
      <c r="C12" s="104"/>
      <c r="D12" s="104"/>
      <c r="E12" s="104"/>
      <c r="F12" s="105"/>
      <c r="G12" s="24">
        <f>(G6-G8)*(1+'Fane 14. Nøgletal'!C10)</f>
        <v>22583876.547854211</v>
      </c>
      <c r="H12" s="14" t="s">
        <v>3</v>
      </c>
      <c r="I12" s="1"/>
    </row>
    <row r="13" spans="1:9" ht="15" customHeight="1" x14ac:dyDescent="0.25">
      <c r="A13" s="1"/>
      <c r="B13" s="103" t="s">
        <v>146</v>
      </c>
      <c r="C13" s="104"/>
      <c r="D13" s="104"/>
      <c r="E13" s="104"/>
      <c r="F13" s="105"/>
      <c r="G13" s="9">
        <v>0</v>
      </c>
      <c r="H13" s="14" t="s">
        <v>3</v>
      </c>
      <c r="I13" s="1"/>
    </row>
    <row r="14" spans="1:9" x14ac:dyDescent="0.25">
      <c r="A14" s="1"/>
      <c r="B14" s="97" t="s">
        <v>143</v>
      </c>
      <c r="C14" s="98"/>
      <c r="D14" s="98"/>
      <c r="E14" s="98"/>
      <c r="F14" s="99"/>
      <c r="G14" s="9">
        <v>0</v>
      </c>
      <c r="H14" s="14" t="s">
        <v>3</v>
      </c>
      <c r="I14" s="1"/>
    </row>
    <row r="15" spans="1:9" x14ac:dyDescent="0.25">
      <c r="A15" s="1"/>
      <c r="B15" s="106" t="s">
        <v>48</v>
      </c>
      <c r="C15" s="107"/>
      <c r="D15" s="107"/>
      <c r="E15" s="107"/>
      <c r="F15" s="108"/>
      <c r="G15" s="9">
        <v>0</v>
      </c>
      <c r="H15" s="14" t="s">
        <v>3</v>
      </c>
      <c r="I15" s="1"/>
    </row>
    <row r="16" spans="1:9" x14ac:dyDescent="0.2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451677.53095708421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58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22519512.499692827</v>
      </c>
      <c r="H20" s="14" t="s">
        <v>3</v>
      </c>
      <c r="I20" s="1"/>
    </row>
    <row r="21" spans="1:9" x14ac:dyDescent="0.25">
      <c r="A21" s="1"/>
      <c r="B21" s="106" t="s">
        <v>51</v>
      </c>
      <c r="C21" s="107"/>
      <c r="D21" s="107"/>
      <c r="E21" s="107"/>
      <c r="F21" s="108"/>
      <c r="G21" s="9">
        <v>0</v>
      </c>
      <c r="H21" s="14" t="s">
        <v>3</v>
      </c>
      <c r="I21" s="1"/>
    </row>
    <row r="22" spans="1:9" x14ac:dyDescent="0.2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450390.24999385653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59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22503883.958018042</v>
      </c>
      <c r="H26" s="14" t="s">
        <v>3</v>
      </c>
      <c r="I26" s="1"/>
    </row>
    <row r="27" spans="1:9" x14ac:dyDescent="0.25">
      <c r="A27" s="1"/>
      <c r="B27" s="106" t="s">
        <v>54</v>
      </c>
      <c r="C27" s="107"/>
      <c r="D27" s="107"/>
      <c r="E27" s="107"/>
      <c r="F27" s="108"/>
      <c r="G27" s="9">
        <v>0</v>
      </c>
      <c r="H27" s="14" t="s">
        <v>3</v>
      </c>
      <c r="I27" s="1"/>
    </row>
    <row r="28" spans="1:9" x14ac:dyDescent="0.2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450077.67916036083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62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22488266.262551181</v>
      </c>
      <c r="H32" s="14" t="s">
        <v>3</v>
      </c>
      <c r="I32" s="1"/>
    </row>
    <row r="33" spans="1:9" x14ac:dyDescent="0.25">
      <c r="A33" s="1"/>
      <c r="B33" s="103" t="s">
        <v>171</v>
      </c>
      <c r="C33" s="104"/>
      <c r="D33" s="104"/>
      <c r="E33" s="104"/>
      <c r="F33" s="105"/>
      <c r="G33" s="9">
        <v>0</v>
      </c>
      <c r="H33" s="14" t="s">
        <v>3</v>
      </c>
      <c r="I33" s="1"/>
    </row>
    <row r="34" spans="1:9" x14ac:dyDescent="0.2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449765.32525102363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232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22111227.990393247</v>
      </c>
      <c r="H38" s="14" t="s">
        <v>3</v>
      </c>
      <c r="I38" s="1"/>
    </row>
    <row r="39" spans="1:9" x14ac:dyDescent="0.25">
      <c r="A39" s="1"/>
      <c r="B39" s="103" t="s">
        <v>236</v>
      </c>
      <c r="C39" s="104"/>
      <c r="D39" s="104"/>
      <c r="E39" s="104"/>
      <c r="F39" s="105"/>
      <c r="G39" s="9">
        <f>SUM('Fane 2.1. Økonomisk ramme 2022'!C10,'Fane 2.1. Økonomisk ramme 2022'!C12,'Fane 2.1. Økonomisk ramme 2022'!C14)*(1+'Fane 14. Nøgletal'!C14)</f>
        <v>0</v>
      </c>
      <c r="H39" s="14" t="s">
        <v>3</v>
      </c>
      <c r="I39" s="1"/>
    </row>
    <row r="40" spans="1:9" x14ac:dyDescent="0.2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442224.55980786495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233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21740511.141906317</v>
      </c>
      <c r="H44" s="14" t="s">
        <v>3</v>
      </c>
      <c r="I44" s="1"/>
    </row>
    <row r="45" spans="1:9" x14ac:dyDescent="0.25">
      <c r="A45" s="1"/>
      <c r="B45" s="109" t="s">
        <v>237</v>
      </c>
      <c r="C45" s="110"/>
      <c r="D45" s="110"/>
      <c r="E45" s="110"/>
      <c r="F45" s="111"/>
      <c r="G45" s="9">
        <f>G39*(1+'Fane 14. Nøgletal'!C14)</f>
        <v>0</v>
      </c>
      <c r="H45" s="14" t="s">
        <v>3</v>
      </c>
      <c r="I45" s="1"/>
    </row>
    <row r="46" spans="1:9" x14ac:dyDescent="0.25">
      <c r="A46" s="1"/>
      <c r="B46" s="103" t="s">
        <v>97</v>
      </c>
      <c r="C46" s="104"/>
      <c r="D46" s="104"/>
      <c r="E46" s="104"/>
      <c r="F46" s="105"/>
      <c r="G46" s="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434810.22283812636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172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21376009.732101116</v>
      </c>
      <c r="H53" s="14" t="s">
        <v>3</v>
      </c>
      <c r="I53" s="1"/>
    </row>
    <row r="54" spans="1:9" x14ac:dyDescent="0.25">
      <c r="A54" s="1"/>
      <c r="B54" s="103" t="s">
        <v>174</v>
      </c>
      <c r="C54" s="104"/>
      <c r="D54" s="104"/>
      <c r="E54" s="104"/>
      <c r="F54" s="105"/>
      <c r="G54" s="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427520.19464202231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2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21017619.552932709</v>
      </c>
      <c r="H59" s="14" t="s">
        <v>3</v>
      </c>
      <c r="I59" s="1"/>
    </row>
    <row r="60" spans="1:9" x14ac:dyDescent="0.25">
      <c r="A60" s="1"/>
      <c r="B60" s="59" t="s">
        <v>203</v>
      </c>
      <c r="C60" s="60"/>
      <c r="D60" s="60"/>
      <c r="E60" s="60"/>
      <c r="F60" s="61"/>
      <c r="G60" s="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420352.39105865418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c7Mjwtd5XSSW0++fEyWpUrr2G03FQ8koZn8nXxdRMLb5Ht1DshDCveViIaeT3eCWs+qe66Kbj2AnoZZq/gQ++Q==" saltValue="su6aF8EIQlbSZm1T1bbGl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8.425781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51487105.293005534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468532.65816635039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51911397.655948877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201869.98847834193</v>
      </c>
      <c r="H11" s="14" t="s">
        <v>3</v>
      </c>
      <c r="I11" s="1"/>
    </row>
    <row r="12" spans="1:9" x14ac:dyDescent="0.25">
      <c r="A12" s="1"/>
      <c r="B12" s="106" t="s">
        <v>68</v>
      </c>
      <c r="C12" s="107"/>
      <c r="D12" s="107"/>
      <c r="E12" s="107"/>
      <c r="F12" s="108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922404.83730636176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52086702.90624547</v>
      </c>
      <c r="H17" s="14" t="s">
        <v>3</v>
      </c>
      <c r="I17" s="1"/>
    </row>
    <row r="18" spans="1:9" x14ac:dyDescent="0.25">
      <c r="A18" s="1"/>
      <c r="B18" s="106" t="s">
        <v>72</v>
      </c>
      <c r="C18" s="107"/>
      <c r="D18" s="107"/>
      <c r="E18" s="107"/>
      <c r="F18" s="108"/>
      <c r="G18" s="9">
        <v>0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921934.64144054486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52172714.199621581</v>
      </c>
      <c r="H23" s="14" t="s">
        <v>3</v>
      </c>
      <c r="I23" s="1"/>
    </row>
    <row r="24" spans="1:9" x14ac:dyDescent="0.25">
      <c r="A24" s="1"/>
      <c r="B24" s="106" t="s">
        <v>76</v>
      </c>
      <c r="C24" s="107"/>
      <c r="D24" s="107"/>
      <c r="E24" s="107"/>
      <c r="F24" s="108"/>
      <c r="G24" s="9">
        <v>0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1481705.0832692529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51689621.99594447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9">
        <v>0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1467985.2646848231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50387368.132472806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745733.04836059758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49805452.47988978</v>
      </c>
      <c r="H41" s="14" t="s">
        <v>3</v>
      </c>
      <c r="I41" s="1"/>
    </row>
    <row r="42" spans="1:9" x14ac:dyDescent="0.25">
      <c r="A42" s="1"/>
      <c r="B42" s="47" t="s">
        <v>242</v>
      </c>
      <c r="C42" s="60"/>
      <c r="D42" s="60"/>
      <c r="E42" s="60"/>
      <c r="F42" s="61"/>
      <c r="G42" s="9">
        <f>G36*(1+'Fane 14. Nøgletal'!C14)</f>
        <v>0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737120.69670236879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49230257.278071932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728607.80771546462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48661704.913608648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720193.23272140801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DQa/S9ZO+NIP/yLtrPkMqp3nAmAe1866mThL4mG1wuxfLrpt8yKXuKccFMBNsCuzTxQ6sgcRteCxPpDMaLAu4Q==" saltValue="eS6PkiX4s1An9MRlDEd+q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1.1977986607512095E-3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5.4924950107167695E-3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5.751292060460822E-3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0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n0JDNsfjhW1cWkokKsQd9FOL7BSaI7fRiXHeJQCQzpEgvprTYHY9AyQL58cNmWmHmdRXXrVtpMkz4QCV2dang==" saltValue="HxP5Xdrlabj8kStn5d0Th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2021-09-14T08:09:35Z</dcterms:modified>
</cp:coreProperties>
</file>