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Vallensbæk AS (V093)\ØR2025\"/>
    </mc:Choice>
  </mc:AlternateContent>
  <xr:revisionPtr revIDLastSave="0" documentId="13_ncr:1_{9E96E86D-F1B0-4209-A8EC-48CE8005E34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<sst xmlns="http://schemas.openxmlformats.org/spreadsheetml/2006/main" count="336" uniqueCount="147">
  <si>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</si>
  <si>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</si>
  <si>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</si>
  <si>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</si>
  <si>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</si>
  <si>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</si>
  <si>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</si>
  <si>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</si>
  <si>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</si>
  <si>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</si>
  <si>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</si>
  <si>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</si>
  <si>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</si>
  <si>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</si>
  <si>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</si>
  <si>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</si>
  <si>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</si>
  <si>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</si>
  <si>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</si>
  <si>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</si>
  <si>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</si>
  <si>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</si>
  <si>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</si>
  <si>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</si>
  <si>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</si>
  <si>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</si>
  <si>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</si>
  <si>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</si>
  <si>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</si>
  <si>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</si>
  <si>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</si>
  <si>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</si>
  <si>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</si>
  <si>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</si>
  <si>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</si>
  <si>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</si>
  <si>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</si>
  <si>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</si>
  <si>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</si>
  <si>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</si>
  <si>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</si>
  <si>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</si>
  <si>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</si>
  <si>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</si>
  <si>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</si>
  <si>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</si>
  <si>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</si>
  <si>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</si>
  <si>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</si>
  <si>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</si>
  <si>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</si>
  <si>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</si>
  <si>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</si>
  <si>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</si>
  <si>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</si>
  <si>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</si>
  <si>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</si>
  <si>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</si>
  <si>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</si>
  <si>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</si>
  <si>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</si>
  <si>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</si>
  <si>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</si>
  <si>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</si>
  <si>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</si>
  <si>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</si>
  <si>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</si>
  <si>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</si>
  <si>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</si>
  <si>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</si>
  <si>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</si>
  <si>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</si>
  <si>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</si>
  <si>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</si>
  <si>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</si>
  <si>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</si>
  <si>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</si>
  <si>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</si>
  <si>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</si>
  <si>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</si>
  <si>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</si>
  <si>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</si>
  <si>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</si>
  <si>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</si>
  <si>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</si>
  <si>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</si>
  <si>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</si>
  <si>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</si>
  <si>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</si>
  <si>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</si>
  <si>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</si>
  <si>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</si>
  <si>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</si>
  <si>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</si>
  <si>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</si>
  <si>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</si>
  <si>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</si>
  <si>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</si>
  <si>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</si>
  <si>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</si>
  <si>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</si>
  <si>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</si>
  <si>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</si>
  <si>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</si>
  <si>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</si>
  <si>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</si>
  <si>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</si>
  <si>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</si>
  <si>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</si>
  <si>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</si>
  <si>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</si>
  <si>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</si>
  <si>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</si>
  <si>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</si>
  <si>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</si>
  <si>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</si>
  <si>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</si>
  <si>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</si>
  <si>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</si>
  <si>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</si>
  <si>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</si>
  <si>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</si>
  <si>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</si>
  <si>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</si>
  <si>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</si>
  <si>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</si>
  <si>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</si>
  <si>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</si>
  <si>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</si>
  <si>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</si>
  <si>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</si>
  <si>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</si>
  <si>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</si>
  <si>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</si>
  <si>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</si>
  <si>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</si>
  <si>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</si>
  <si>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</si>
  <si>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Øget antal forbrugere</t>
  </si>
  <si>
    <t>Ingen engangstillæg</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</si>
  <si>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</si>
  <si>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</si>
  <si>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</si>
  <si>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</si>
  <si>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</si>
  <si>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Køb af ydelser og produkter fra andre vandselskaber reguleret af vandsektorloven</t>
  </si>
  <si>
    <t>Undersøgelsesudgifter i forbindelse med 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</si>
</sst>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JqP6qESOWy97+Jx0LiJdESfqLOVpKCOnXvTOvZx1Y/NhJiQxqiROQCZ+DdUrXejvq9gpP21Fb5PYqhoANKqmEg==" saltValue="1zuro3kbCQb+Kg3jSi0kO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feqTLBZ425NL+KJHc7n8C1P1q5VrO5u5wNpcB14OK8ZL9kRJ/yDRLwOJJ1BKnBCygL3TC2KGUNuKA+6HtD+YdQ==" saltValue="4xaJbySR1GAYfcwUrVK1N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138</v>
      </c>
      <c r="C11" s="18">
        <v>1339</v>
      </c>
      <c r="D11" s="12" t="s">
        <v>3</v>
      </c>
      <c r="E11" s="8">
        <v>0</v>
      </c>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1339</v>
      </c>
      <c r="D16" s="11" t="s">
        <v>3</v>
      </c>
      <c r="E16" s="10">
        <f>SUM(E10:E15)</f>
        <v>0</v>
      </c>
      <c r="F16" s="11" t="s">
        <v>3</v>
      </c>
      <c r="G16" s="1"/>
    </row>
    <row r="17" spans="1:7" x14ac:dyDescent="0.25">
      <c r="A17" s="1"/>
      <c r="B17" s="65" t="s">
        <v>106</v>
      </c>
      <c r="C17" s="10">
        <f>C16*(1+'Fane 11. Nøgletal'!C11)</f>
        <v>1427.7757000000001</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eGiBoCgVProu/bvE4fkH/w/s1kko27Q/xo4NcuYIfW3gtaGCFF+NT4KYCCGqsVVwZbrpQLQ86yXA/Bi/Yc0aHQ==" saltValue="PX40Fr9HyWjHQ+yHaa3AA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139</v>
      </c>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nds4g/nzbdkA1aYqXrLeX0hDb7gZWblDkbwB5QykkduEjBVQaZrpOfzxeJsmPLdx/O92DXJQ4i2i9hR+ZdvDLg==" saltValue="RbmTlasIT2O6iMatXn/oi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MGJA6EFCCl/d7Npvxb39ZyPvB6m5egFnc0K7/AJgIOn4TbR/M1iDLsbkbLrHbs5X5PaxrdTgInJUYnJNwB2b+Q==" saltValue="0f1dTmXu91ZwQ+waCk65p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yGkG6NWSOiK0orTzqc1JK9+j9A+F6wRVviIMET7tXOhyD8UsTmzjSkgh4TQENJtvWXrRHX2ZFGlHt8/u4DROjg==" saltValue="TjL7qfKVyWbdoo/3i8lWZ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141</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NWQpJgLsKW5vYEX+jcC1C2zsCASnOSc06x/NBdcGqyWlrkPy5NJbSk7h3EzBjYt9/ojaZsPG/rlsTkGT19/hJA==" saltValue="kWDUdvMr0FebQb35zjoaa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4210215.6585030993</v>
      </c>
      <c r="D9" s="44" t="s">
        <v>3</v>
      </c>
      <c r="E9" s="1"/>
    </row>
    <row r="10" spans="1:5" ht="17.100000000000001" customHeight="1" x14ac:dyDescent="0.25">
      <c r="A10" s="1"/>
      <c r="B10" s="22" t="s">
        <v>42</v>
      </c>
      <c r="C10" s="7">
        <f>'Fane 8.1. Varige tillæg'!C17+'Fane 8.1. Varige tillæg'!E17</f>
        <v>1427.7757000000001</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279231.95968766551</v>
      </c>
      <c r="D13" s="44" t="s">
        <v>3</v>
      </c>
      <c r="E13" s="1"/>
    </row>
    <row r="14" spans="1:5" ht="17.100000000000001" customHeight="1" x14ac:dyDescent="0.25">
      <c r="A14" s="1"/>
      <c r="B14" s="22" t="s">
        <v>36</v>
      </c>
      <c r="C14" s="8">
        <f>-SUM(C9,C10:C13)*'Fane 11. Nøgletal'!C16</f>
        <v>-76344.881696142998</v>
      </c>
      <c r="D14" s="44" t="s">
        <v>3</v>
      </c>
      <c r="E14" s="1"/>
    </row>
    <row r="15" spans="1:5" ht="15" customHeight="1" x14ac:dyDescent="0.25">
      <c r="A15" s="1"/>
      <c r="B15" s="41" t="s">
        <v>19</v>
      </c>
      <c r="C15" s="9">
        <f>SUM(C9,C10:C14)</f>
        <v>4414530.5121946214</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5480156.6354163298</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-1006705.5853910833</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8887981.5622198675</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nRZrdvt/Gie8uVJWzQLun7HlbE3SPkw7YPYxGclaToaiWSetBEPZ5OszEusQ2YBSZHgBI41P/UJN3zYTXZ5QQ==" saltValue="NCKECd3e2IIecEFxl0evK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4414530.5121946214</v>
      </c>
      <c r="D9" s="44" t="s">
        <v>3</v>
      </c>
      <c r="E9" s="1"/>
    </row>
    <row r="10" spans="1:5" ht="15" customHeight="1" x14ac:dyDescent="0.25">
      <c r="A10" s="1"/>
      <c r="B10" s="24" t="s">
        <v>17</v>
      </c>
      <c r="C10" s="7">
        <f>C9*'Fane 11. Nøgletal'!C11</f>
        <v>292683.37295850337</v>
      </c>
      <c r="D10" s="44" t="s">
        <v>3</v>
      </c>
      <c r="E10" s="1"/>
    </row>
    <row r="11" spans="1:5" ht="15" customHeight="1" x14ac:dyDescent="0.25">
      <c r="A11" s="1"/>
      <c r="B11" s="24" t="s">
        <v>36</v>
      </c>
      <c r="C11" s="7">
        <f>-SUM(C9:C10)*'Fane 11. Nøgletal'!C16</f>
        <v>-80022.636047603126</v>
      </c>
      <c r="D11" s="44" t="s">
        <v>3</v>
      </c>
      <c r="E11" s="1"/>
    </row>
    <row r="12" spans="1:5" ht="15" customHeight="1" x14ac:dyDescent="0.25">
      <c r="A12" s="1"/>
      <c r="B12" s="51" t="s">
        <v>19</v>
      </c>
      <c r="C12" s="9">
        <f>SUM(C9:C11)</f>
        <v>4627191.2491055215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5843491.0203444324</v>
      </c>
      <c r="D14" s="47" t="s">
        <v>3</v>
      </c>
      <c r="E14" s="1"/>
    </row>
    <row r="15" spans="1:5" x14ac:dyDescent="0.25">
      <c r="A15" s="1"/>
      <c r="B15" s="46" t="s">
        <v>50</v>
      </c>
      <c r="C15" s="46"/>
      <c r="D15" s="46"/>
      <c r="E15" s="1"/>
    </row>
    <row r="16" spans="1:5" x14ac:dyDescent="0.25">
      <c r="A16" s="1"/>
      <c r="B16" s="47" t="s">
        <v>51</v>
      </c>
      <c r="C16" s="9">
        <f>'Fane 5. Kontrol af ØR2023'!C30</f>
        <v>-1006705.5853910833</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9463976.6840588693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asuey/1Tl2ktARoqbB/Eoq1IieZvKzFSF4oBNpsKCAj3MoxZG338EtZi2S4qGwxYzXZ24ybQ330LDViJq8TPQ==" saltValue="wYWNzkFL4XsCVjzvm7z8O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4627191.2491055215</v>
      </c>
      <c r="D9" s="44" t="s">
        <v>3</v>
      </c>
      <c r="E9" s="1"/>
    </row>
    <row r="10" spans="1:5" ht="15" customHeight="1" x14ac:dyDescent="0.25">
      <c r="A10" s="1"/>
      <c r="B10" s="24" t="s">
        <v>17</v>
      </c>
      <c r="C10" s="7">
        <f>C9*'Fane 11. Nøgletal'!C11</f>
        <v>306782.77981569606</v>
      </c>
      <c r="D10" s="44" t="s">
        <v>3</v>
      </c>
      <c r="E10" s="1"/>
    </row>
    <row r="11" spans="1:5" ht="15" customHeight="1" x14ac:dyDescent="0.25">
      <c r="A11" s="1"/>
      <c r="B11" s="24" t="s">
        <v>36</v>
      </c>
      <c r="C11" s="7">
        <f>-SUM(C9:C10)*'Fane 11. Nøgletal'!C16</f>
        <v>-83877.558491660704</v>
      </c>
      <c r="D11" s="44" t="s">
        <v>3</v>
      </c>
      <c r="E11" s="1"/>
    </row>
    <row r="12" spans="1:5" x14ac:dyDescent="0.25">
      <c r="A12" s="1"/>
      <c r="B12" s="51" t="s">
        <v>19</v>
      </c>
      <c r="C12" s="9">
        <f>SUM(C9:C11)</f>
        <v>4850096.4704295574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6230914.474993268</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11081010.945422824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hIuhX8NRSfQ+ZwU6WsBU4sDAlcy4sGuicYXhUg54CD0jBO98da5zVzigFpcjuSE1AeDPLV5p52lmO3eRvxMg==" saltValue="WNfxRgplYhy4KmoNOmID9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4850096.4704295574</v>
      </c>
      <c r="D9" s="44" t="s">
        <v>3</v>
      </c>
      <c r="E9" s="1"/>
    </row>
    <row r="10" spans="1:5" ht="15" customHeight="1" x14ac:dyDescent="0.25">
      <c r="A10" s="1"/>
      <c r="B10" s="24" t="s">
        <v>17</v>
      </c>
      <c r="C10" s="7">
        <f>C9*'Fane 11. Nøgletal'!C11</f>
        <v>321561.39598947967</v>
      </c>
      <c r="D10" s="44" t="s">
        <v>3</v>
      </c>
      <c r="E10" s="1"/>
    </row>
    <row r="11" spans="1:5" ht="15" customHeight="1" x14ac:dyDescent="0.25">
      <c r="A11" s="1"/>
      <c r="B11" s="24" t="s">
        <v>36</v>
      </c>
      <c r="C11" s="7">
        <f>-SUM(C9:C10)*'Fane 11. Nøgletal'!C16</f>
        <v>-87918.18372912363</v>
      </c>
      <c r="D11" s="44" t="s">
        <v>3</v>
      </c>
      <c r="E11" s="1"/>
    </row>
    <row r="12" spans="1:5" x14ac:dyDescent="0.25">
      <c r="A12" s="1"/>
      <c r="B12" s="51" t="s">
        <v>19</v>
      </c>
      <c r="C12" s="9">
        <f>SUM(C9:C11)</f>
        <v>5083739.6826899135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6644024.1046853224</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11727763.787375236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xLjxzfMUOKyD/Y4k2FXdRJS1Re9jS6ayv6/GEZaU/6+GFWie/ecy5+gEifYQfzDMoXjTxfrkc4cjWChEqpxxA==" saltValue="0D7FWYmkYtP3e4nxS3sdh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3890480.2382960189</v>
      </c>
      <c r="D9" s="44" t="s">
        <v>3</v>
      </c>
      <c r="E9" s="1"/>
    </row>
    <row r="10" spans="1:5" x14ac:dyDescent="0.25">
      <c r="A10" s="1"/>
      <c r="B10" s="22" t="s">
        <v>42</v>
      </c>
      <c r="C10" s="7">
        <v>235053.46480000002</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157493.41643917828</v>
      </c>
      <c r="D13" s="44" t="s">
        <v>3</v>
      </c>
      <c r="E13" s="1"/>
    </row>
    <row r="14" spans="1:5" x14ac:dyDescent="0.25">
      <c r="A14" s="1"/>
      <c r="B14" s="22" t="s">
        <v>36</v>
      </c>
      <c r="C14" s="8">
        <v>-72811.461032098363</v>
      </c>
      <c r="D14" s="44" t="s">
        <v>3</v>
      </c>
      <c r="E14" s="1"/>
    </row>
    <row r="15" spans="1:5" x14ac:dyDescent="0.25">
      <c r="A15" s="1"/>
      <c r="B15" s="41" t="s">
        <v>19</v>
      </c>
      <c r="C15" s="9">
        <v>4210215.6585030993</v>
      </c>
      <c r="D15" s="47" t="s">
        <v>3</v>
      </c>
      <c r="E15" s="1"/>
    </row>
    <row r="16" spans="1:5" x14ac:dyDescent="0.25">
      <c r="A16" s="1"/>
      <c r="B16" s="46" t="s">
        <v>11</v>
      </c>
      <c r="C16" s="46"/>
      <c r="D16" s="46"/>
      <c r="E16" s="1"/>
    </row>
    <row r="17" spans="1:5" x14ac:dyDescent="0.25">
      <c r="A17" s="1"/>
      <c r="B17" s="47" t="s">
        <v>11</v>
      </c>
      <c r="C17" s="9">
        <v>5403611.2319168001</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-357576.0478415899</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9256250.8425783105</v>
      </c>
      <c r="D27" s="11" t="s">
        <v>3</v>
      </c>
      <c r="E27" s="1"/>
    </row>
    <row r="28" spans="1:5" ht="30" customHeight="1" x14ac:dyDescent="0.25">
      <c r="A28" s="1"/>
      <c r="B28" s="85" t="s">
        <v>140</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msmib+ULM9be5joIgAtQ3cw0hTGG9vcG1Wmi+erundkVCKzX4NGeNsvqCMYMY2p+jGsBQmeaac2L4E9n9xYfhw==" saltValue="AxNi4AR+dCUjSezTDjLON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143</v>
      </c>
      <c r="C10" s="56">
        <v>2911843</v>
      </c>
      <c r="D10" s="12" t="s">
        <v>3</v>
      </c>
      <c r="E10" s="1"/>
    </row>
    <row r="11" spans="1:5" x14ac:dyDescent="0.25">
      <c r="A11" s="1"/>
      <c r="B11" s="55" t="s">
        <v>144</v>
      </c>
      <c r="C11" s="56">
        <v>10324</v>
      </c>
      <c r="D11" s="12" t="s">
        <v>3</v>
      </c>
      <c r="E11" s="1"/>
    </row>
    <row r="12" spans="1:5" ht="25.5" x14ac:dyDescent="0.25">
      <c r="A12" s="1"/>
      <c r="B12" s="55" t="s">
        <v>145</v>
      </c>
      <c r="C12" s="56">
        <v>1897650</v>
      </c>
      <c r="D12" s="12" t="s">
        <v>3</v>
      </c>
      <c r="E12" s="1"/>
    </row>
    <row r="13" spans="1:5" x14ac:dyDescent="0.25">
      <c r="A13" s="1"/>
      <c r="B13" s="55" t="s">
        <v>146</v>
      </c>
      <c r="C13" s="56">
        <v>40</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4819857</v>
      </c>
      <c r="D18" s="11" t="s">
        <v>3</v>
      </c>
      <c r="E18" s="1"/>
    </row>
    <row r="19" spans="1:5" x14ac:dyDescent="0.25">
      <c r="A19" s="1"/>
      <c r="B19" s="65" t="s">
        <v>105</v>
      </c>
      <c r="C19" s="10">
        <f>C18*(1+'Fane 11. Nøgletal'!C11)^2</f>
        <v>5480156.6354163298</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7vw6nuvFmyQ2x5pkBNKd0LzunNRZ2ukleDChb3Ke1mSyXRiE8WGCrMzkqvRABWn5KL2+9QiTqPoo+kJ47rzZ1Q==" saltValue="Araf6RKOy/py5Sae3VxEm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-333160.12050845474</v>
      </c>
      <c r="D9" s="12" t="s">
        <v>3</v>
      </c>
      <c r="E9" s="1"/>
    </row>
    <row r="10" spans="1:5" x14ac:dyDescent="0.25">
      <c r="A10" s="1"/>
      <c r="B10" s="49" t="s">
        <v>122</v>
      </c>
      <c r="C10" s="8">
        <v>-1144818.8785850769</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-1144818.8785850769</v>
      </c>
      <c r="D15" s="12" t="s">
        <v>3</v>
      </c>
      <c r="E15" s="1"/>
    </row>
    <row r="16" spans="1:5" x14ac:dyDescent="0.25">
      <c r="A16" s="1"/>
      <c r="B16" s="49" t="s">
        <v>126</v>
      </c>
      <c r="C16" s="8">
        <f>IF(SUM(C9)&gt;0,SUM(C9),0)</f>
        <v>0</v>
      </c>
      <c r="D16" s="12" t="s">
        <v>3</v>
      </c>
      <c r="E16" s="1"/>
    </row>
    <row r="17" spans="1:5" ht="26.25" x14ac:dyDescent="0.25">
      <c r="A17" s="1"/>
      <c r="B17" s="62" t="s">
        <v>142</v>
      </c>
      <c r="C17" s="54">
        <f>IF(SUM(C15:C16)&gt;0,0,SUM(C15:C16))</f>
        <v>-1144818.8785850769</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8507938.7078029104</v>
      </c>
      <c r="D21" s="12" t="s">
        <v>3</v>
      </c>
      <c r="E21" s="1"/>
    </row>
    <row r="22" spans="1:5" x14ac:dyDescent="0.25">
      <c r="A22" s="1"/>
      <c r="B22" s="49" t="s">
        <v>129</v>
      </c>
      <c r="C22" s="8">
        <v>9376531</v>
      </c>
      <c r="D22" s="12" t="s">
        <v>3</v>
      </c>
      <c r="E22" s="1"/>
    </row>
    <row r="23" spans="1:5" x14ac:dyDescent="0.25">
      <c r="A23" s="1"/>
      <c r="B23" s="49" t="s">
        <v>24</v>
      </c>
      <c r="C23" s="8">
        <v>0</v>
      </c>
      <c r="D23" s="12" t="s">
        <v>3</v>
      </c>
      <c r="E23" s="1"/>
    </row>
    <row r="24" spans="1:5" x14ac:dyDescent="0.25">
      <c r="A24" s="1"/>
      <c r="B24" s="48" t="s">
        <v>130</v>
      </c>
      <c r="C24" s="54">
        <f>C21-C22-C23</f>
        <v>-868592.29219708964</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-2013411.1707821665</v>
      </c>
      <c r="D28" s="12" t="s">
        <v>3</v>
      </c>
      <c r="E28" s="1"/>
    </row>
    <row r="29" spans="1:5" x14ac:dyDescent="0.25">
      <c r="A29" s="1"/>
      <c r="B29" s="50" t="s">
        <v>37</v>
      </c>
      <c r="C29" s="8">
        <v>2</v>
      </c>
      <c r="D29" s="12" t="s">
        <v>18</v>
      </c>
      <c r="E29" s="1"/>
    </row>
    <row r="30" spans="1:5" x14ac:dyDescent="0.25">
      <c r="A30" s="1"/>
      <c r="B30" s="48" t="s">
        <v>55</v>
      </c>
      <c r="C30" s="9">
        <f>C28/C29</f>
        <v>-1006705.5853910833</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toj/jKmITJcITi4spOCyemjujt1iBJ/tLR5rRP9xcExJf9cyv1S+x1wD4BD6N8/ynYuXl6CaXyNvyB43OIdZLw==" saltValue="VvmM/a1vrHcs6Z84GMl7i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0habgbn/7OxyKnqXeX3cg0VceVKyWNzQ0jHhtYzgDPi6wqDvDKe/YsGc89F1Htfz2UpLqvsp+GtFcIxOfWW6A==" saltValue="nlrWvmJpyGfKFji3ZteVY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2024-08-20T10:36:41Z</dcterms:modified>
</cp:coreProperties>
</file>