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Solrød Vandværk a.m.b.a. (V171)\ØR2024\"/>
    </mc:Choice>
  </mc:AlternateContent>
  <xr:revisionPtr revIDLastSave="0" documentId="13_ncr:1_{4AA2E2C5-11EE-4EB7-801B-2E2003EB7149}"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s="1"/>
  <c r="E27" i="16"/>
  <c r="E33" i="16" l="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<sst xmlns="http://schemas.openxmlformats.org/spreadsheetml/2006/main" count="348" uniqueCount="153">
  <si>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</si>
  <si>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</si>
  <si>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</si>
  <si>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</si>
  <si>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</si>
  <si>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</si>
  <si>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</si>
  <si>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</si>
  <si>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</si>
  <si>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</si>
  <si>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</si>
  <si>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</si>
  <si>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</si>
  <si>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</si>
  <si>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</si>
  <si>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</si>
  <si>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</si>
  <si>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</si>
  <si>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</si>
  <si>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</si>
  <si>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</si>
  <si>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</si>
  <si>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</si>
  <si>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</si>
  <si>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</si>
  <si>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</si>
  <si>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</si>
  <si>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</si>
  <si>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</si>
  <si>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</si>
  <si>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</si>
  <si>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</si>
  <si>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</si>
  <si>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</si>
  <si>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</si>
  <si>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</si>
  <si>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</si>
  <si>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</si>
  <si>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</si>
  <si>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</si>
  <si>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</si>
  <si>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</si>
  <si>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</si>
  <si>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</si>
  <si>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</si>
  <si>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</si>
  <si>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</si>
  <si>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</si>
  <si>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</si>
  <si>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</si>
  <si>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</si>
  <si>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</si>
  <si>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</si>
  <si>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</si>
  <si>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</si>
  <si>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</si>
  <si>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</si>
  <si>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</si>
  <si>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</si>
  <si>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</si>
  <si>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</si>
  <si>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</si>
  <si>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</si>
  <si>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</si>
  <si>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</si>
  <si>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</si>
  <si>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</si>
  <si>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</si>
  <si>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</si>
  <si>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</si>
  <si>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</si>
  <si>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</si>
  <si>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</si>
  <si>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</si>
  <si>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</si>
  <si>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</si>
  <si>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</si>
  <si>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</si>
  <si>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</si>
  <si>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</si>
  <si>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</si>
  <si>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</si>
  <si>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</si>
  <si>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</si>
  <si>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</si>
  <si>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</si>
  <si>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</si>
  <si>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</si>
  <si>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</si>
  <si>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</si>
  <si>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</si>
  <si>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</si>
  <si>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</si>
  <si>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</si>
  <si>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</si>
  <si>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</si>
  <si>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</si>
  <si>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</si>
  <si>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</si>
  <si>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</si>
  <si>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</si>
  <si>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</si>
  <si>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</si>
  <si>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</si>
  <si>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</si>
  <si>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</si>
  <si>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</si>
  <si>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</si>
  <si>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</si>
  <si>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</si>
  <si>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</si>
  <si>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</si>
  <si>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</si>
  <si>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</si>
  <si>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</si>
  <si>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</si>
  <si>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</si>
  <si>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</si>
  <si>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</si>
  <si>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</si>
  <si>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</si>
  <si>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</si>
  <si>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</si>
  <si>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</si>
  <si>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</si>
  <si>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</si>
  <si>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</si>
  <si>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</si>
  <si>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</si>
  <si>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</si>
  <si>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</si>
  <si>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</si>
  <si>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</si>
  <si>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</si>
  <si>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</si>
  <si>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</si>
  <si>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</si>
  <si>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Blødgøring - Solrød</t>
  </si>
  <si>
    <t>Afgift for ledningsført vand</t>
  </si>
  <si>
    <t>Afgift til Forsyningssekretariatet</t>
  </si>
  <si>
    <t>Frivillige aftaler om dyrkningspraksis eller andre restriktioner i arealanvendelse</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</si>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</sst>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8" t="s">
        <v>4</v>
      </c>
      <c r="E6" s="78"/>
      <c r="F6" s="78"/>
      <c r="G6" s="78"/>
      <c r="H6" s="3"/>
      <c r="I6" s="1"/>
    </row>
    <row r="7" spans="1:9" ht="15" customHeight="1" x14ac:dyDescent="0.25">
      <c r="A7" s="1"/>
      <c r="B7" s="1"/>
      <c r="C7" s="3"/>
      <c r="D7" s="78"/>
      <c r="E7" s="78"/>
      <c r="F7" s="78"/>
      <c r="G7" s="78"/>
      <c r="H7" s="3"/>
      <c r="I7" s="1"/>
    </row>
    <row r="8" spans="1:9" ht="15.75" x14ac:dyDescent="0.25">
      <c r="A8" s="1"/>
      <c r="B8" s="1"/>
      <c r="C8" s="4"/>
      <c r="D8" s="83" t="s">
        <v>127</v>
      </c>
      <c r="E8" s="83"/>
      <c r="F8" s="83"/>
      <c r="G8" s="83"/>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2" t="s">
        <v>5</v>
      </c>
      <c r="E11" s="82"/>
      <c r="F11" s="82"/>
      <c r="G11" s="82"/>
      <c r="H11" s="5"/>
      <c r="I11" s="1"/>
    </row>
    <row r="12" spans="1:9" x14ac:dyDescent="0.25">
      <c r="A12" s="1"/>
      <c r="B12" s="1"/>
      <c r="C12" s="1"/>
      <c r="D12" s="1"/>
      <c r="E12" s="1"/>
      <c r="F12" s="1"/>
      <c r="G12" s="1"/>
      <c r="H12" s="1"/>
      <c r="I12" s="1"/>
    </row>
    <row r="13" spans="1:9" x14ac:dyDescent="0.25">
      <c r="A13" s="1"/>
      <c r="B13" s="1"/>
      <c r="C13" s="6" t="s">
        <v>6</v>
      </c>
      <c r="D13" s="75" t="s">
        <v>80</v>
      </c>
      <c r="E13" s="76"/>
      <c r="F13" s="76"/>
      <c r="G13" s="77"/>
      <c r="H13" s="1"/>
      <c r="I13" s="1"/>
    </row>
    <row r="14" spans="1:9" x14ac:dyDescent="0.25">
      <c r="A14" s="1"/>
      <c r="B14" s="1"/>
      <c r="C14" s="6" t="s">
        <v>14</v>
      </c>
      <c r="D14" s="75" t="s">
        <v>110</v>
      </c>
      <c r="E14" s="76"/>
      <c r="F14" s="76"/>
      <c r="G14" s="77"/>
      <c r="H14" s="1"/>
      <c r="I14" s="1"/>
    </row>
    <row r="15" spans="1:9" x14ac:dyDescent="0.25">
      <c r="A15" s="1"/>
      <c r="B15" s="1"/>
      <c r="C15" s="6" t="s">
        <v>26</v>
      </c>
      <c r="D15" s="75" t="s">
        <v>68</v>
      </c>
      <c r="E15" s="76"/>
      <c r="F15" s="76"/>
      <c r="G15" s="77"/>
      <c r="H15" s="1"/>
      <c r="I15" s="1"/>
    </row>
    <row r="16" spans="1:9" x14ac:dyDescent="0.25">
      <c r="A16" s="1"/>
      <c r="B16" s="1"/>
      <c r="C16" s="6" t="s">
        <v>27</v>
      </c>
      <c r="D16" s="75" t="s">
        <v>107</v>
      </c>
      <c r="E16" s="76"/>
      <c r="F16" s="76"/>
      <c r="G16" s="77"/>
      <c r="H16" s="1"/>
      <c r="I16" s="1"/>
    </row>
    <row r="17" spans="1:9" x14ac:dyDescent="0.25">
      <c r="A17" s="1"/>
      <c r="B17" s="1"/>
      <c r="C17" s="6" t="s">
        <v>45</v>
      </c>
      <c r="D17" s="75" t="s">
        <v>108</v>
      </c>
      <c r="E17" s="76"/>
      <c r="F17" s="76"/>
      <c r="G17" s="77"/>
      <c r="H17" s="1"/>
      <c r="I17" s="1"/>
    </row>
    <row r="18" spans="1:9" x14ac:dyDescent="0.25">
      <c r="A18" s="1"/>
      <c r="B18" s="1"/>
      <c r="C18" s="6" t="s">
        <v>7</v>
      </c>
      <c r="D18" s="87" t="s">
        <v>11</v>
      </c>
      <c r="E18" s="88"/>
      <c r="F18" s="88"/>
      <c r="G18" s="89"/>
      <c r="H18" s="1"/>
      <c r="I18" s="1"/>
    </row>
    <row r="19" spans="1:9" x14ac:dyDescent="0.25">
      <c r="A19" s="1"/>
      <c r="B19" s="1"/>
      <c r="C19" s="6" t="s">
        <v>8</v>
      </c>
      <c r="D19" s="79" t="s">
        <v>109</v>
      </c>
      <c r="E19" s="80"/>
      <c r="F19" s="80"/>
      <c r="G19" s="81"/>
      <c r="H19" s="1"/>
      <c r="I19" s="1"/>
    </row>
    <row r="20" spans="1:9" x14ac:dyDescent="0.25">
      <c r="A20" s="1"/>
      <c r="B20" s="1"/>
      <c r="C20" s="6" t="s">
        <v>42</v>
      </c>
      <c r="D20" s="79" t="s">
        <v>83</v>
      </c>
      <c r="E20" s="80"/>
      <c r="F20" s="80"/>
      <c r="G20" s="81"/>
      <c r="H20" s="1"/>
      <c r="I20" s="1"/>
    </row>
    <row r="21" spans="1:9" x14ac:dyDescent="0.25">
      <c r="A21" s="1"/>
      <c r="B21" s="1"/>
      <c r="C21" s="6" t="s">
        <v>106</v>
      </c>
      <c r="D21" s="79" t="s">
        <v>79</v>
      </c>
      <c r="E21" s="80"/>
      <c r="F21" s="80"/>
      <c r="G21" s="81"/>
      <c r="H21" s="1"/>
      <c r="I21" s="1"/>
    </row>
    <row r="22" spans="1:9" x14ac:dyDescent="0.25">
      <c r="A22" s="1"/>
      <c r="B22" s="1"/>
      <c r="C22" s="6" t="s">
        <v>90</v>
      </c>
      <c r="D22" s="79" t="s">
        <v>33</v>
      </c>
      <c r="E22" s="80"/>
      <c r="F22" s="80"/>
      <c r="G22" s="81"/>
      <c r="H22" s="1"/>
      <c r="I22" s="1"/>
    </row>
    <row r="23" spans="1:9" x14ac:dyDescent="0.25">
      <c r="A23" s="1"/>
      <c r="B23" s="1"/>
      <c r="C23" s="6" t="s">
        <v>91</v>
      </c>
      <c r="D23" s="79" t="s">
        <v>34</v>
      </c>
      <c r="E23" s="80"/>
      <c r="F23" s="80"/>
      <c r="G23" s="81"/>
      <c r="H23" s="1"/>
      <c r="I23" s="1"/>
    </row>
    <row r="24" spans="1:9" x14ac:dyDescent="0.25">
      <c r="A24" s="1"/>
      <c r="B24" s="1"/>
      <c r="C24" s="6" t="s">
        <v>9</v>
      </c>
      <c r="D24" s="79" t="s">
        <v>48</v>
      </c>
      <c r="E24" s="80"/>
      <c r="F24" s="80"/>
      <c r="G24" s="81"/>
      <c r="H24" s="1"/>
      <c r="I24" s="1"/>
    </row>
    <row r="25" spans="1:9" x14ac:dyDescent="0.25">
      <c r="A25" s="1"/>
      <c r="B25" s="1"/>
      <c r="C25" s="6" t="s">
        <v>37</v>
      </c>
      <c r="D25" s="79" t="s">
        <v>28</v>
      </c>
      <c r="E25" s="80"/>
      <c r="F25" s="80"/>
      <c r="G25" s="81"/>
      <c r="H25" s="1"/>
      <c r="I25" s="1"/>
    </row>
    <row r="26" spans="1:9" x14ac:dyDescent="0.25">
      <c r="A26" s="1"/>
      <c r="B26" s="1"/>
      <c r="C26" s="6" t="s">
        <v>92</v>
      </c>
      <c r="D26" s="84" t="s">
        <v>43</v>
      </c>
      <c r="E26" s="85"/>
      <c r="F26" s="85"/>
      <c r="G26" s="86"/>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gNnjV/HX1SOCiHs1l7GOZLEqG2aOPbc3dnaOg1/YQ4fethe6SsFYW/LW3MoRF/zOM2qZu8TLQbfJ8FXM0/86yg==" saltValue="NAqq8XI9w22ZbyQ2tJCQe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84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4" t="s">
        <v>76</v>
      </c>
      <c r="C8" s="95"/>
      <c r="D8" s="95"/>
      <c r="E8" s="95"/>
      <c r="F8" s="95"/>
      <c r="G8" s="95"/>
      <c r="H8" s="95"/>
      <c r="I8" s="95"/>
      <c r="J8" s="95"/>
      <c r="K8" s="96"/>
      <c r="L8" s="1"/>
    </row>
    <row r="9" spans="1:12" ht="39.75" customHeight="1" x14ac:dyDescent="0.25">
      <c r="A9" s="1"/>
      <c r="B9" s="41" t="s">
        <v>0</v>
      </c>
      <c r="C9" s="16" t="s">
        <v>1</v>
      </c>
      <c r="D9" s="119" t="s">
        <v>81</v>
      </c>
      <c r="E9" s="120"/>
      <c r="F9" s="119" t="s">
        <v>2</v>
      </c>
      <c r="G9" s="120"/>
      <c r="H9" s="119" t="s">
        <v>82</v>
      </c>
      <c r="I9" s="120"/>
      <c r="J9" s="119" t="s">
        <v>22</v>
      </c>
      <c r="K9" s="120"/>
      <c r="L9" s="1"/>
    </row>
    <row r="10" spans="1:12" x14ac:dyDescent="0.25">
      <c r="A10" s="1"/>
      <c r="B10" s="69" t="s">
        <v>132</v>
      </c>
      <c r="C10" s="29">
        <v>0</v>
      </c>
      <c r="D10" s="8">
        <v>0</v>
      </c>
      <c r="E10" s="12" t="s">
        <v>3</v>
      </c>
      <c r="F10" s="8">
        <f>IFERROR(D10/C10,0)</f>
        <v>0</v>
      </c>
      <c r="G10" s="12" t="s">
        <v>3</v>
      </c>
      <c r="H10" s="8">
        <v>0</v>
      </c>
      <c r="I10" s="12" t="s">
        <v>3</v>
      </c>
      <c r="J10" s="8">
        <v>0</v>
      </c>
      <c r="K10" s="12" t="s">
        <v>3</v>
      </c>
      <c r="L10" s="1"/>
    </row>
    <row r="11" spans="1:12" x14ac:dyDescent="0.25">
      <c r="A11" s="1"/>
      <c r="B11" s="57" t="s">
        <v>77</v>
      </c>
      <c r="C11" s="58"/>
      <c r="D11" s="59"/>
      <c r="E11" s="59"/>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GUToC2+JQJLpj83522ToJ7LzkG+13zer9/9b6KURo9Fg7wKxBbmDS6FkpTCoOxbV1GSGhT2xiIdj+v/yvOhAMQ==" saltValue="e8pmalG3AyBIiI0+FAnld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30</v>
      </c>
      <c r="C8" s="22"/>
      <c r="D8" s="22"/>
      <c r="E8" s="22"/>
      <c r="F8" s="73"/>
      <c r="G8" s="1"/>
    </row>
    <row r="9" spans="1:7" ht="17.25" customHeight="1" x14ac:dyDescent="0.25">
      <c r="A9" s="1"/>
      <c r="B9" s="67" t="s">
        <v>15</v>
      </c>
      <c r="C9" s="67" t="s">
        <v>10</v>
      </c>
      <c r="D9" s="68"/>
      <c r="E9" s="67" t="s">
        <v>23</v>
      </c>
      <c r="F9" s="71"/>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t="s">
        <v>137</v>
      </c>
      <c r="C11" s="19">
        <v>0</v>
      </c>
      <c r="D11" s="12" t="s">
        <v>3</v>
      </c>
      <c r="E11" s="8">
        <v>1669575</v>
      </c>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2" t="s">
        <v>73</v>
      </c>
      <c r="C16" s="10">
        <f>SUM(C10:C15)</f>
        <v>0</v>
      </c>
      <c r="D16" s="11" t="s">
        <v>3</v>
      </c>
      <c r="E16" s="10">
        <f>SUM(E10:E15)</f>
        <v>1669575</v>
      </c>
      <c r="F16" s="11" t="s">
        <v>3</v>
      </c>
      <c r="G16" s="1"/>
    </row>
    <row r="17" spans="1:7" x14ac:dyDescent="0.25">
      <c r="A17" s="1"/>
      <c r="B17" s="72" t="s">
        <v>128</v>
      </c>
      <c r="C17" s="10">
        <f>C16*(1+'Fane 11. Nøgletal'!C16)</f>
        <v>0</v>
      </c>
      <c r="D17" s="11" t="s">
        <v>3</v>
      </c>
      <c r="E17" s="10">
        <f>E16*(1+'Fane 11. Nøgletal'!C16)</f>
        <v>1804476.66</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0zCQwrmViiv8lby41iXatgZszw7Re/YmECgG6WVW0XoSU80RgV04OcK/miHsR6Blir0dg2V7aP6JVNVTS8XbJg==" saltValue="SPlc7NA2DjFL07khtG7Iq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94" t="s">
        <v>38</v>
      </c>
      <c r="C7" s="95"/>
      <c r="D7" s="95"/>
      <c r="E7" s="95"/>
      <c r="F7" s="96"/>
      <c r="G7" s="1"/>
    </row>
    <row r="8" spans="1:7" x14ac:dyDescent="0.25">
      <c r="A8" s="1"/>
      <c r="B8" s="67" t="s">
        <v>15</v>
      </c>
      <c r="C8" s="67" t="s">
        <v>10</v>
      </c>
      <c r="D8" s="68"/>
      <c r="E8" s="67" t="s">
        <v>23</v>
      </c>
      <c r="F8" s="71"/>
      <c r="G8" s="1"/>
    </row>
    <row r="9" spans="1:7" x14ac:dyDescent="0.25">
      <c r="A9" s="1"/>
      <c r="B9" s="20" t="s">
        <v>152</v>
      </c>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2" t="s">
        <v>129</v>
      </c>
      <c r="C14" s="10">
        <f>SUM(C9:C13)</f>
        <v>0</v>
      </c>
      <c r="D14" s="11" t="s">
        <v>3</v>
      </c>
      <c r="E14" s="10">
        <f>SUM(E9:E13)</f>
        <v>0</v>
      </c>
      <c r="F14" s="11" t="s">
        <v>3</v>
      </c>
      <c r="G14" s="1"/>
    </row>
    <row r="15" spans="1:7" x14ac:dyDescent="0.25">
      <c r="A15" s="1"/>
      <c r="B15" s="72"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21"/>
      <c r="C17" s="121"/>
      <c r="D17" s="121"/>
      <c r="E17" s="121"/>
      <c r="F17" s="121"/>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21"/>
      <c r="C24" s="121"/>
      <c r="D24" s="121"/>
      <c r="E24" s="121"/>
      <c r="F24" s="121"/>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21"/>
      <c r="C31" s="121"/>
      <c r="D31" s="121"/>
      <c r="E31" s="121"/>
      <c r="F31" s="121"/>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xbmfeVWYLhXygQS8/srj65SCDpUknWblrqX3CUV6HJRNi+HcfLetoBI9+DOvCMyK6Sn6ijOteg3Y/0+nV2WZA==" saltValue="lWvDrPM4JQbiUImpPPEK9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4" t="s">
        <v>52</v>
      </c>
      <c r="C8" s="95"/>
      <c r="D8" s="95"/>
      <c r="E8" s="95"/>
      <c r="F8" s="96"/>
      <c r="G8" s="1"/>
    </row>
    <row r="9" spans="1:7" ht="15" customHeight="1" x14ac:dyDescent="0.25">
      <c r="A9" s="1"/>
      <c r="B9" s="70" t="s">
        <v>54</v>
      </c>
      <c r="C9" s="122" t="s">
        <v>10</v>
      </c>
      <c r="D9" s="123"/>
      <c r="E9" s="122" t="s">
        <v>23</v>
      </c>
      <c r="F9" s="123"/>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VzAOZ59wd+gtvgSFIOVZpnH3VKiJCaRfLi3dfWp5y5l4qY1zDycegmivNCnK/V/e73cFyBXGaotZGrI70a6/iw==" saltValue="g1uaMLJFPNdzBtU9k+xXc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4" t="s">
        <v>131</v>
      </c>
      <c r="C9" s="95"/>
      <c r="D9" s="95"/>
      <c r="E9" s="95"/>
      <c r="F9" s="96"/>
      <c r="G9" s="1"/>
    </row>
    <row r="10" spans="1:7" ht="26.25" x14ac:dyDescent="0.25">
      <c r="A10" s="1"/>
      <c r="B10" s="70" t="s">
        <v>16</v>
      </c>
      <c r="C10" s="70" t="s">
        <v>10</v>
      </c>
      <c r="D10" s="71"/>
      <c r="E10" s="70" t="s">
        <v>23</v>
      </c>
      <c r="F10" s="71"/>
      <c r="G10" s="1"/>
    </row>
    <row r="11" spans="1:7" x14ac:dyDescent="0.25">
      <c r="A11" s="1"/>
      <c r="B11" s="49" t="s">
        <v>136</v>
      </c>
      <c r="C11" s="8">
        <v>0</v>
      </c>
      <c r="D11" s="12" t="s">
        <v>3</v>
      </c>
      <c r="E11" s="8">
        <v>0</v>
      </c>
      <c r="F11" s="12" t="s">
        <v>3</v>
      </c>
      <c r="G11" s="1"/>
    </row>
    <row r="12" spans="1:7" x14ac:dyDescent="0.25">
      <c r="A12" s="1"/>
      <c r="B12" s="72" t="s">
        <v>36</v>
      </c>
      <c r="C12" s="10">
        <f>SUM(C11:C11)</f>
        <v>0</v>
      </c>
      <c r="D12" s="11" t="s">
        <v>3</v>
      </c>
      <c r="E12" s="10">
        <f>SUM(E11:E11)</f>
        <v>0</v>
      </c>
      <c r="F12" s="11" t="s">
        <v>3</v>
      </c>
      <c r="G12" s="1"/>
    </row>
    <row r="13" spans="1:7" x14ac:dyDescent="0.25">
      <c r="A13" s="1"/>
      <c r="B13" s="72"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21"/>
      <c r="C15" s="121"/>
      <c r="D15" s="121"/>
      <c r="E15" s="121"/>
      <c r="F15" s="121"/>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21"/>
      <c r="C21" s="121"/>
      <c r="D21" s="121"/>
      <c r="E21" s="121"/>
      <c r="F21" s="121"/>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21"/>
      <c r="C27" s="121"/>
      <c r="D27" s="121"/>
      <c r="E27" s="121"/>
      <c r="F27" s="121"/>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r2MOr/uKjnYOu95pGx+ni16rxemIxLYoAysLGdo87Je1PH2Ag8cnLk6KRdjT2746gUXPeZcfi4ZXvUA7tZv4Q==" saltValue="y6g1VTgVwHTsWj/HWlHZj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89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125</v>
      </c>
      <c r="C16" s="26">
        <v>8.0799999999999997E-2</v>
      </c>
      <c r="D16" s="1"/>
    </row>
    <row r="17" spans="1:4" x14ac:dyDescent="0.25">
      <c r="A17" s="1"/>
      <c r="B17" s="72"/>
      <c r="C17" s="73"/>
      <c r="D17" s="1"/>
    </row>
    <row r="18" spans="1:4" x14ac:dyDescent="0.25">
      <c r="A18" s="1"/>
      <c r="B18" s="1"/>
      <c r="C18" s="1"/>
      <c r="D18" s="1"/>
    </row>
    <row r="19" spans="1:4" x14ac:dyDescent="0.25">
      <c r="A19" s="1"/>
      <c r="B19" s="1"/>
      <c r="C19" s="1"/>
      <c r="D19" s="1"/>
    </row>
    <row r="20" spans="1:4" x14ac:dyDescent="0.25">
      <c r="A20" s="1"/>
      <c r="B20" s="72" t="s">
        <v>40</v>
      </c>
      <c r="C20" s="73"/>
      <c r="D20" s="1"/>
    </row>
    <row r="21" spans="1:4" x14ac:dyDescent="0.25">
      <c r="A21" s="1"/>
      <c r="B21" s="23" t="s">
        <v>44</v>
      </c>
      <c r="C21" s="44">
        <v>1.7000000000000001E-2</v>
      </c>
      <c r="D21" s="1"/>
    </row>
    <row r="22" spans="1:4" x14ac:dyDescent="0.25">
      <c r="A22" s="1"/>
      <c r="B22" s="124"/>
      <c r="C22" s="125"/>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IKgchPGZ54HKNARhYeSk+r4Uoh06TiPGejbzabzujwvrUzXvMiF6q2m6TCea8F+fkJCWhtvmIEzpTuLQGfUFRA==" saltValue="DjgBXxOhXdxa74ey/ojJX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111</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10306813.794498323</v>
      </c>
      <c r="F9" s="45" t="s">
        <v>3</v>
      </c>
      <c r="G9" s="1"/>
    </row>
    <row r="10" spans="1:7" ht="17.100000000000001" customHeight="1" x14ac:dyDescent="0.25">
      <c r="A10" s="1"/>
      <c r="B10" s="24" t="s">
        <v>46</v>
      </c>
      <c r="C10" s="45"/>
      <c r="D10" s="45"/>
      <c r="E10" s="7">
        <f>'Fane 8.1. Varige tillæg'!C17+'Fane 8.1. Varige tillæg'!E17</f>
        <v>1804476.66</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512724.2852121403</v>
      </c>
      <c r="F13" s="45" t="s">
        <v>3</v>
      </c>
      <c r="G13" s="1"/>
    </row>
    <row r="14" spans="1:7" ht="17.100000000000001" customHeight="1" x14ac:dyDescent="0.25">
      <c r="A14" s="1"/>
      <c r="B14" s="24" t="s">
        <v>40</v>
      </c>
      <c r="C14" s="45"/>
      <c r="D14" s="45"/>
      <c r="E14" s="8">
        <f>-SUM(E9,E10:E13)*'Fane 11. Nøgletal'!C21</f>
        <v>-214608.25057507789</v>
      </c>
      <c r="F14" s="45" t="s">
        <v>3</v>
      </c>
      <c r="G14" s="1"/>
    </row>
    <row r="15" spans="1:7" ht="15" customHeight="1" x14ac:dyDescent="0.25">
      <c r="A15" s="1"/>
      <c r="B15" s="60" t="s">
        <v>19</v>
      </c>
      <c r="C15" s="28"/>
      <c r="D15" s="28"/>
      <c r="E15" s="9">
        <f>SUM(E9,E10:E14)</f>
        <v>12409406.489135385</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5773918.52395456</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60" t="s">
        <v>35</v>
      </c>
      <c r="C22" s="28"/>
      <c r="D22" s="28"/>
      <c r="E22" s="9">
        <f>SUM(E19:E21)</f>
        <v>0</v>
      </c>
      <c r="F22" s="47" t="s">
        <v>3</v>
      </c>
      <c r="G22" s="1"/>
    </row>
    <row r="23" spans="1:7" x14ac:dyDescent="0.25">
      <c r="A23" s="1"/>
      <c r="B23" s="46" t="s">
        <v>55</v>
      </c>
      <c r="C23" s="46"/>
      <c r="D23" s="46"/>
      <c r="E23" s="46"/>
      <c r="F23" s="46"/>
      <c r="G23" s="1"/>
    </row>
    <row r="24" spans="1:7" x14ac:dyDescent="0.25">
      <c r="A24" s="1"/>
      <c r="B24" s="60" t="s">
        <v>56</v>
      </c>
      <c r="C24" s="28"/>
      <c r="D24" s="28"/>
      <c r="E24" s="9">
        <f>'Fane 5. Kontrol af ØR2022'!E15</f>
        <v>-1069209.1461528931</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17114115.866937049</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aGi5jgGTYMYHCyCCPcphjylvuIhLrl1K/gkzrYwot71vfdEYBnCHA90jUB8pqjRijiua+PnIeMjOE0GN25TrA==" saltValue="0+k4XQJP+vny2KdSvabfG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112</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12409406.489135385</v>
      </c>
      <c r="F8" s="45" t="s">
        <v>3</v>
      </c>
      <c r="G8" s="1"/>
    </row>
    <row r="9" spans="1:7" ht="15" customHeight="1" x14ac:dyDescent="0.25">
      <c r="A9" s="1"/>
      <c r="B9" s="27" t="s">
        <v>17</v>
      </c>
      <c r="C9" s="45"/>
      <c r="D9" s="45"/>
      <c r="E9" s="8">
        <f>SUM(E8:E8)*'Fane 11. Nøgletal'!C16</f>
        <v>1002680.044322139</v>
      </c>
      <c r="F9" s="45" t="s">
        <v>3</v>
      </c>
      <c r="G9" s="1"/>
    </row>
    <row r="10" spans="1:7" ht="15" customHeight="1" x14ac:dyDescent="0.25">
      <c r="A10" s="1"/>
      <c r="B10" s="27" t="s">
        <v>40</v>
      </c>
      <c r="C10" s="45"/>
      <c r="D10" s="45"/>
      <c r="E10" s="8">
        <f>-SUM(E8:E9)*'Fane 11. Nøgletal'!C21</f>
        <v>-228005.4710687779</v>
      </c>
      <c r="F10" s="45" t="s">
        <v>3</v>
      </c>
      <c r="G10" s="1"/>
    </row>
    <row r="11" spans="1:7" ht="15" customHeight="1" x14ac:dyDescent="0.25">
      <c r="A11" s="1"/>
      <c r="B11" s="28" t="s">
        <v>19</v>
      </c>
      <c r="C11" s="28"/>
      <c r="D11" s="28"/>
      <c r="E11" s="9">
        <f>SUM(E8:E10)</f>
        <v>13184081.062388746</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6240451.1406900883</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ØR2022'!E33</f>
        <v>-243878.23839551955</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19180653.964683317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V7MiaByxp1eSrLEDYk0LWy9xSqPHuiWFvrhsxkRlnCQrPrOL0URmjGwBLByTjLE+JMtCpoZFRK6vnHXHj7UgQ==" saltValue="Yp5GYokLJr4lpAokxpdww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113</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13184081.062388746</v>
      </c>
      <c r="F8" s="45" t="s">
        <v>3</v>
      </c>
      <c r="G8" s="1"/>
    </row>
    <row r="9" spans="1:7" ht="15" customHeight="1" x14ac:dyDescent="0.25">
      <c r="A9" s="1"/>
      <c r="B9" s="27" t="s">
        <v>17</v>
      </c>
      <c r="C9" s="45"/>
      <c r="D9" s="45"/>
      <c r="E9" s="8">
        <f>SUM(E8:E8)*'Fane 11. Nøgletal'!C16</f>
        <v>1065273.7498410107</v>
      </c>
      <c r="F9" s="45" t="s">
        <v>3</v>
      </c>
      <c r="G9" s="1"/>
    </row>
    <row r="10" spans="1:7" ht="15" customHeight="1" x14ac:dyDescent="0.25">
      <c r="A10" s="1"/>
      <c r="B10" s="27" t="s">
        <v>40</v>
      </c>
      <c r="C10" s="45"/>
      <c r="D10" s="45"/>
      <c r="E10" s="8">
        <f>-SUM(E8:E9)*'Fane 11. Nøgletal'!C21</f>
        <v>-242239.03180790588</v>
      </c>
      <c r="F10" s="45" t="s">
        <v>3</v>
      </c>
      <c r="G10" s="1"/>
    </row>
    <row r="11" spans="1:7" x14ac:dyDescent="0.25">
      <c r="A11" s="1"/>
      <c r="B11" s="28" t="s">
        <v>19</v>
      </c>
      <c r="C11" s="28"/>
      <c r="D11" s="28"/>
      <c r="E11" s="9">
        <f>SUM(E8:E10)</f>
        <v>14007115.780421851</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6744679.592857847</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ØR2022'!E33</f>
        <v>-243878.23839551955</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20507917.134884179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dpRoDTIRPE4VJ8s955acu/gKVk9PP6btzMKhylYU3sAsQ8LBwan9E9g9ZqszQQEvz0kyoWvTKUzQJpaeObaEg==" saltValue="oDyqdH6PGP1r1Zeba2a81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14007115.780421851</v>
      </c>
      <c r="F8" s="45" t="s">
        <v>3</v>
      </c>
      <c r="G8" s="1"/>
    </row>
    <row r="9" spans="1:7" ht="15" customHeight="1" x14ac:dyDescent="0.25">
      <c r="A9" s="1"/>
      <c r="B9" s="27" t="s">
        <v>17</v>
      </c>
      <c r="C9" s="45"/>
      <c r="D9" s="45"/>
      <c r="E9" s="8">
        <f>SUM(E8:E8)*'Fane 11. Nøgletal'!C16</f>
        <v>1131774.9550580855</v>
      </c>
      <c r="F9" s="45" t="s">
        <v>3</v>
      </c>
      <c r="G9" s="1"/>
    </row>
    <row r="10" spans="1:7" ht="15" customHeight="1" x14ac:dyDescent="0.25">
      <c r="A10" s="1"/>
      <c r="B10" s="27" t="s">
        <v>40</v>
      </c>
      <c r="C10" s="45"/>
      <c r="D10" s="45"/>
      <c r="E10" s="8">
        <f>-SUM(E8:E9)*'Fane 11. Nøgletal'!C21</f>
        <v>-257361.14250315892</v>
      </c>
      <c r="F10" s="45" t="s">
        <v>3</v>
      </c>
      <c r="G10" s="1"/>
    </row>
    <row r="11" spans="1:7" x14ac:dyDescent="0.25">
      <c r="A11" s="1"/>
      <c r="B11" s="28" t="s">
        <v>19</v>
      </c>
      <c r="C11" s="28"/>
      <c r="D11" s="28"/>
      <c r="E11" s="9">
        <f>SUM(E8:E10)</f>
        <v>14881529.592976777</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7289649.7039607614</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22171179.29693754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lVyCE+8KJSR6tIc//JPaIWXpeWIWiffwW/tErecNI3HBgRwx7pMcdDJkzTslYtSJxY2QnEOs/HqkPKd/ghcUg==" saltValue="D/6kMYDoaBrBUnvkqDHYW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2" t="s">
        <v>118</v>
      </c>
      <c r="C3" s="92"/>
      <c r="D3" s="92"/>
      <c r="E3" s="92"/>
      <c r="F3" s="92"/>
      <c r="G3" s="1"/>
    </row>
    <row r="4" spans="1:7"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126</v>
      </c>
      <c r="C9" s="45"/>
      <c r="D9" s="45"/>
      <c r="E9" s="7">
        <v>9986584.993698122</v>
      </c>
      <c r="F9" s="45" t="s">
        <v>3</v>
      </c>
      <c r="G9" s="1"/>
    </row>
    <row r="10" spans="1:7" x14ac:dyDescent="0.25">
      <c r="A10" s="1"/>
      <c r="B10" s="24" t="s">
        <v>46</v>
      </c>
      <c r="C10" s="45"/>
      <c r="D10" s="45"/>
      <c r="E10" s="7">
        <v>138038.23080000002</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360436.58679213317</v>
      </c>
      <c r="F13" s="45" t="s">
        <v>3</v>
      </c>
      <c r="G13" s="1"/>
    </row>
    <row r="14" spans="1:7" x14ac:dyDescent="0.25">
      <c r="A14" s="1"/>
      <c r="B14" s="24" t="s">
        <v>40</v>
      </c>
      <c r="C14" s="45"/>
      <c r="D14" s="45"/>
      <c r="E14" s="8">
        <v>-178246.01679193438</v>
      </c>
      <c r="F14" s="45" t="s">
        <v>3</v>
      </c>
      <c r="G14" s="1"/>
    </row>
    <row r="15" spans="1:7" x14ac:dyDescent="0.25">
      <c r="A15" s="1"/>
      <c r="B15" s="60" t="s">
        <v>19</v>
      </c>
      <c r="C15" s="28"/>
      <c r="D15" s="28"/>
      <c r="E15" s="9">
        <v>10306813.794498323</v>
      </c>
      <c r="F15" s="47" t="s">
        <v>3</v>
      </c>
      <c r="G15" s="1"/>
    </row>
    <row r="16" spans="1:7" x14ac:dyDescent="0.25">
      <c r="A16" s="1"/>
      <c r="B16" s="46" t="s">
        <v>11</v>
      </c>
      <c r="C16" s="46"/>
      <c r="D16" s="46"/>
      <c r="E16" s="46"/>
      <c r="F16" s="46"/>
      <c r="G16" s="1"/>
    </row>
    <row r="17" spans="1:7" x14ac:dyDescent="0.25">
      <c r="A17" s="1"/>
      <c r="B17" s="47" t="s">
        <v>11</v>
      </c>
      <c r="C17" s="47"/>
      <c r="D17" s="47"/>
      <c r="E17" s="9">
        <v>5090954.2968888003</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60" t="s">
        <v>35</v>
      </c>
      <c r="C22" s="28"/>
      <c r="D22" s="28"/>
      <c r="E22" s="9">
        <v>0</v>
      </c>
      <c r="F22" s="47" t="s">
        <v>3</v>
      </c>
      <c r="G22" s="1"/>
    </row>
    <row r="23" spans="1:7" x14ac:dyDescent="0.25">
      <c r="A23" s="1"/>
      <c r="B23" s="46" t="s">
        <v>55</v>
      </c>
      <c r="C23" s="46"/>
      <c r="D23" s="46"/>
      <c r="E23" s="46"/>
      <c r="F23" s="46"/>
      <c r="G23" s="1"/>
    </row>
    <row r="24" spans="1:7" x14ac:dyDescent="0.25">
      <c r="A24" s="1"/>
      <c r="B24" s="60" t="s">
        <v>56</v>
      </c>
      <c r="C24" s="48"/>
      <c r="D24" s="48"/>
      <c r="E24" s="9">
        <v>-1069209.1461528933</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133</v>
      </c>
      <c r="C27" s="46"/>
      <c r="D27" s="46"/>
      <c r="E27" s="10">
        <v>14328558.94523423</v>
      </c>
      <c r="F27" s="11" t="s">
        <v>3</v>
      </c>
      <c r="G27" s="1"/>
    </row>
    <row r="28" spans="1:7" ht="30" customHeight="1" x14ac:dyDescent="0.25">
      <c r="A28" s="1"/>
      <c r="B28" s="93" t="s">
        <v>134</v>
      </c>
      <c r="C28" s="93"/>
      <c r="D28" s="93"/>
      <c r="E28" s="93"/>
      <c r="F28" s="93"/>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LuhbnUbjZbmZXF+XTLV5CUtkGke3kCm7YVlCUo9m1i/QdrxI/tyjbkpkF2wlud6GItjyQxeklvuzyM/gKCBzcA==" saltValue="w9ZG6iz+Hiylrt+g4NWTX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39</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4" t="s">
        <v>119</v>
      </c>
      <c r="C8" s="95"/>
      <c r="D8" s="96"/>
      <c r="E8" s="1"/>
      <c r="F8" s="1"/>
    </row>
    <row r="9" spans="1:6" ht="15" customHeight="1" x14ac:dyDescent="0.25">
      <c r="A9" s="1"/>
      <c r="B9" s="17" t="s">
        <v>24</v>
      </c>
      <c r="C9" s="47" t="s">
        <v>120</v>
      </c>
      <c r="D9" s="47"/>
      <c r="E9" s="1"/>
      <c r="F9" s="1"/>
    </row>
    <row r="10" spans="1:6" ht="15" customHeight="1" x14ac:dyDescent="0.25">
      <c r="A10" s="1"/>
      <c r="B10" s="23" t="s">
        <v>138</v>
      </c>
      <c r="C10" s="8">
        <v>4887421</v>
      </c>
      <c r="D10" s="12" t="s">
        <v>3</v>
      </c>
      <c r="E10" s="1"/>
      <c r="F10" s="1"/>
    </row>
    <row r="11" spans="1:6" x14ac:dyDescent="0.25">
      <c r="A11" s="1"/>
      <c r="B11" s="23" t="s">
        <v>139</v>
      </c>
      <c r="C11" s="8">
        <v>20358</v>
      </c>
      <c r="D11" s="12" t="s">
        <v>3</v>
      </c>
      <c r="E11" s="1"/>
      <c r="F11" s="1"/>
    </row>
    <row r="12" spans="1:6" ht="26.25" x14ac:dyDescent="0.25">
      <c r="A12" s="1"/>
      <c r="B12" s="50" t="s">
        <v>140</v>
      </c>
      <c r="C12" s="8">
        <v>35100</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2" t="s">
        <v>121</v>
      </c>
      <c r="C18" s="10">
        <f>SUM(C10:C17)</f>
        <v>4942879</v>
      </c>
      <c r="D18" s="11" t="s">
        <v>3</v>
      </c>
      <c r="E18" s="1"/>
      <c r="F18" s="1"/>
    </row>
    <row r="19" spans="1:6" x14ac:dyDescent="0.25">
      <c r="A19" s="1"/>
      <c r="B19" s="72" t="s">
        <v>122</v>
      </c>
      <c r="C19" s="10">
        <f>C18*(1+'Fane 11. Nøgletal'!C16)^2</f>
        <v>5773918.52395456</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0"/>
      <c r="B50" s="30"/>
      <c r="C50" s="30"/>
      <c r="D50" s="30"/>
      <c r="E50" s="30"/>
      <c r="F50" s="30"/>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sheetData>
  <sheetProtection algorithmName="SHA-512" hashValue="ju2KByegnDZA1BfAmuHJZ6FApXFMKGbJy4d1kfOLZ/EFqxXkaJAeYi3fNXVGdFvwQRxJujNn0bL2rkoqgKBcUw==" saltValue="5+ccm7Y7iK4coruan5Cov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151</v>
      </c>
      <c r="C3" s="92"/>
      <c r="D3" s="92"/>
      <c r="E3" s="92"/>
      <c r="F3" s="92"/>
      <c r="G3" s="1"/>
    </row>
    <row r="4" spans="1:7" ht="15" customHeight="1" x14ac:dyDescent="0.25">
      <c r="A4" s="1"/>
      <c r="B4" s="92"/>
      <c r="C4" s="92"/>
      <c r="D4" s="92"/>
      <c r="E4" s="92"/>
      <c r="F4" s="92"/>
      <c r="G4" s="1"/>
    </row>
    <row r="5" spans="1:7" ht="15" customHeight="1" x14ac:dyDescent="0.25">
      <c r="A5" s="1"/>
      <c r="B5" s="56"/>
      <c r="C5" s="56"/>
      <c r="D5" s="56"/>
      <c r="E5" s="56"/>
      <c r="F5" s="56"/>
      <c r="G5" s="1"/>
    </row>
    <row r="6" spans="1:7" ht="15" customHeight="1" x14ac:dyDescent="0.25">
      <c r="A6" s="1"/>
      <c r="B6" s="1"/>
      <c r="C6" s="51"/>
      <c r="D6" s="52"/>
      <c r="E6" s="56"/>
      <c r="F6" s="56"/>
      <c r="G6" s="1"/>
    </row>
    <row r="7" spans="1:7" x14ac:dyDescent="0.25">
      <c r="A7" s="1"/>
      <c r="B7" s="1"/>
      <c r="C7" s="1"/>
      <c r="D7" s="1"/>
      <c r="E7" s="53"/>
      <c r="F7" s="1"/>
      <c r="G7" s="1"/>
    </row>
    <row r="8" spans="1:7" x14ac:dyDescent="0.25">
      <c r="A8" s="1"/>
      <c r="B8" s="94" t="s">
        <v>62</v>
      </c>
      <c r="C8" s="95"/>
      <c r="D8" s="95"/>
      <c r="E8" s="95"/>
      <c r="F8" s="96"/>
      <c r="G8" s="1"/>
    </row>
    <row r="9" spans="1:7" x14ac:dyDescent="0.25">
      <c r="A9" s="1"/>
      <c r="B9" s="104" t="s">
        <v>141</v>
      </c>
      <c r="C9" s="105"/>
      <c r="D9" s="106"/>
      <c r="E9" s="74">
        <v>-337799.47484794259</v>
      </c>
      <c r="F9" s="12" t="s">
        <v>3</v>
      </c>
      <c r="G9" s="1"/>
    </row>
    <row r="10" spans="1:7" x14ac:dyDescent="0.25">
      <c r="A10" s="1"/>
      <c r="B10" s="72"/>
      <c r="C10" s="22"/>
      <c r="D10" s="22"/>
      <c r="E10" s="22"/>
      <c r="F10" s="73"/>
      <c r="G10" s="1"/>
    </row>
    <row r="11" spans="1:7" ht="54" customHeight="1" x14ac:dyDescent="0.25">
      <c r="A11" s="1"/>
      <c r="B11" s="107" t="s">
        <v>142</v>
      </c>
      <c r="C11" s="108"/>
      <c r="D11" s="108"/>
      <c r="E11" s="108"/>
      <c r="F11" s="109"/>
      <c r="G11" s="1"/>
    </row>
    <row r="12" spans="1:7" ht="39" customHeight="1" x14ac:dyDescent="0.25">
      <c r="A12" s="1"/>
      <c r="B12" s="1"/>
      <c r="C12" s="1"/>
      <c r="D12" s="1"/>
      <c r="E12" s="1"/>
      <c r="F12" s="1"/>
      <c r="G12" s="1"/>
    </row>
    <row r="13" spans="1:7" ht="15.75" customHeight="1" x14ac:dyDescent="0.25">
      <c r="A13" s="1"/>
      <c r="B13" s="94" t="s">
        <v>63</v>
      </c>
      <c r="C13" s="95"/>
      <c r="D13" s="95"/>
      <c r="E13" s="95"/>
      <c r="F13" s="96"/>
      <c r="G13" s="1"/>
    </row>
    <row r="14" spans="1:7" ht="19.5" customHeight="1" x14ac:dyDescent="0.25">
      <c r="A14" s="1"/>
      <c r="B14" s="104" t="s">
        <v>71</v>
      </c>
      <c r="C14" s="105"/>
      <c r="D14" s="106"/>
      <c r="E14" s="8">
        <v>-1069209.1461528931</v>
      </c>
      <c r="F14" s="12" t="s">
        <v>3</v>
      </c>
      <c r="G14" s="1"/>
    </row>
    <row r="15" spans="1:7" x14ac:dyDescent="0.25">
      <c r="A15" s="1"/>
      <c r="B15" s="104" t="s">
        <v>105</v>
      </c>
      <c r="C15" s="105"/>
      <c r="D15" s="106"/>
      <c r="E15" s="8">
        <v>-1069209.1461528931</v>
      </c>
      <c r="F15" s="12" t="s">
        <v>3</v>
      </c>
      <c r="G15" s="1"/>
    </row>
    <row r="16" spans="1:7" x14ac:dyDescent="0.25">
      <c r="A16" s="1"/>
      <c r="B16" s="72"/>
      <c r="C16" s="22"/>
      <c r="D16" s="22"/>
      <c r="E16" s="22"/>
      <c r="F16" s="73"/>
      <c r="G16" s="1"/>
    </row>
    <row r="17" spans="1:7" ht="28.5" customHeight="1" x14ac:dyDescent="0.25">
      <c r="A17" s="1"/>
      <c r="B17" s="107" t="s">
        <v>143</v>
      </c>
      <c r="C17" s="108"/>
      <c r="D17" s="108"/>
      <c r="E17" s="108"/>
      <c r="F17" s="109"/>
      <c r="G17" s="1"/>
    </row>
    <row r="18" spans="1:7" ht="27" customHeight="1" x14ac:dyDescent="0.25">
      <c r="A18" s="1"/>
      <c r="B18" s="1"/>
      <c r="C18" s="1"/>
      <c r="D18" s="1"/>
      <c r="E18" s="1"/>
      <c r="F18" s="1"/>
      <c r="G18" s="1"/>
    </row>
    <row r="19" spans="1:7" ht="17.25" customHeight="1" x14ac:dyDescent="0.25">
      <c r="A19" s="1"/>
      <c r="B19" s="57" t="s">
        <v>144</v>
      </c>
      <c r="C19" s="58"/>
      <c r="D19" s="58"/>
      <c r="E19" s="58"/>
      <c r="F19" s="59"/>
      <c r="G19" s="1"/>
    </row>
    <row r="20" spans="1:7" ht="14.25" customHeight="1" x14ac:dyDescent="0.25">
      <c r="A20" s="1"/>
      <c r="B20" s="61" t="s">
        <v>145</v>
      </c>
      <c r="C20" s="62"/>
      <c r="D20" s="63"/>
      <c r="E20" s="8">
        <v>16281329.523208961</v>
      </c>
      <c r="F20" s="12" t="s">
        <v>3</v>
      </c>
      <c r="G20" s="1"/>
    </row>
    <row r="21" spans="1:7" x14ac:dyDescent="0.25">
      <c r="A21" s="1"/>
      <c r="B21" s="61" t="s">
        <v>146</v>
      </c>
      <c r="C21" s="62"/>
      <c r="D21" s="63"/>
      <c r="E21" s="8">
        <v>16769086</v>
      </c>
      <c r="F21" s="12" t="s">
        <v>3</v>
      </c>
      <c r="G21" s="1"/>
    </row>
    <row r="22" spans="1:7" x14ac:dyDescent="0.25">
      <c r="A22" s="1"/>
      <c r="B22" s="61" t="s">
        <v>25</v>
      </c>
      <c r="C22" s="62"/>
      <c r="D22" s="63"/>
      <c r="E22" s="8">
        <v>0</v>
      </c>
      <c r="F22" s="12" t="s">
        <v>3</v>
      </c>
      <c r="G22" s="1"/>
    </row>
    <row r="23" spans="1:7" x14ac:dyDescent="0.25">
      <c r="A23" s="1"/>
      <c r="B23" s="64" t="s">
        <v>147</v>
      </c>
      <c r="C23" s="65"/>
      <c r="D23" s="66"/>
      <c r="E23" s="9">
        <f>E20-(E21-E22)</f>
        <v>-487756.47679103911</v>
      </c>
      <c r="F23" s="15" t="s">
        <v>3</v>
      </c>
      <c r="G23" s="1"/>
    </row>
    <row r="24" spans="1:7" x14ac:dyDescent="0.25">
      <c r="A24" s="1"/>
      <c r="B24" s="72"/>
      <c r="C24" s="22"/>
      <c r="D24" s="22"/>
      <c r="E24" s="22"/>
      <c r="F24" s="73"/>
      <c r="G24" s="1"/>
    </row>
    <row r="25" spans="1:7" x14ac:dyDescent="0.25">
      <c r="A25" s="1"/>
      <c r="B25" s="1"/>
      <c r="C25" s="1"/>
      <c r="D25" s="1"/>
      <c r="E25" s="1"/>
      <c r="F25" s="1"/>
      <c r="G25" s="1"/>
    </row>
    <row r="26" spans="1:7" x14ac:dyDescent="0.25">
      <c r="A26" s="1"/>
      <c r="B26" s="94" t="s">
        <v>148</v>
      </c>
      <c r="C26" s="95"/>
      <c r="D26" s="95"/>
      <c r="E26" s="95"/>
      <c r="F26" s="96"/>
      <c r="G26" s="1"/>
    </row>
    <row r="27" spans="1:7" x14ac:dyDescent="0.25">
      <c r="A27" s="1"/>
      <c r="B27" s="110" t="s">
        <v>149</v>
      </c>
      <c r="C27" s="111"/>
      <c r="D27" s="112"/>
      <c r="E27" s="54">
        <f>IF(AND(E15&lt;0,E23&gt;0,ABS(SUM(E14:E15))&lt;E23),ABS(E14),IF(AND(E15&lt;0,E23&gt;0,ABS(SUM(E14:E15))&gt;E23),SUM(E14,E23),0))</f>
        <v>0</v>
      </c>
      <c r="F27" s="15" t="s">
        <v>3</v>
      </c>
      <c r="G27" s="51"/>
    </row>
    <row r="28" spans="1:7" x14ac:dyDescent="0.25">
      <c r="A28" s="1"/>
      <c r="B28" s="94"/>
      <c r="C28" s="95"/>
      <c r="D28" s="95"/>
      <c r="E28" s="95"/>
      <c r="F28" s="96"/>
      <c r="G28" s="1"/>
    </row>
    <row r="29" spans="1:7" x14ac:dyDescent="0.25">
      <c r="A29" s="1"/>
      <c r="B29" s="1"/>
      <c r="C29" s="1"/>
      <c r="D29" s="1"/>
      <c r="E29" s="1"/>
      <c r="F29" s="1"/>
      <c r="G29" s="1"/>
    </row>
    <row r="30" spans="1:7" x14ac:dyDescent="0.25">
      <c r="A30" s="1"/>
      <c r="B30" s="94" t="s">
        <v>150</v>
      </c>
      <c r="C30" s="95"/>
      <c r="D30" s="95"/>
      <c r="E30" s="95"/>
      <c r="F30" s="96"/>
      <c r="G30" s="1"/>
    </row>
    <row r="31" spans="1:7" x14ac:dyDescent="0.25">
      <c r="A31" s="1"/>
      <c r="B31" s="97" t="s">
        <v>55</v>
      </c>
      <c r="C31" s="98"/>
      <c r="D31" s="99"/>
      <c r="E31" s="55">
        <f>IF(AND(E9&gt;0,(E9+E23)&gt;0),0,IF(AND(E9&gt;0,(E9+E23)&lt;0),(E9+E23),IF(AND(E9&lt;0,E23&lt;0),E23,0)))</f>
        <v>-487756.47679103911</v>
      </c>
      <c r="F31" s="12" t="s">
        <v>3</v>
      </c>
      <c r="G31" s="1"/>
    </row>
    <row r="32" spans="1:7" x14ac:dyDescent="0.25">
      <c r="A32" s="1"/>
      <c r="B32" s="97" t="s">
        <v>41</v>
      </c>
      <c r="C32" s="98"/>
      <c r="D32" s="99"/>
      <c r="E32" s="8">
        <v>2</v>
      </c>
      <c r="F32" s="12" t="s">
        <v>18</v>
      </c>
      <c r="G32" s="1"/>
    </row>
    <row r="33" spans="1:7" x14ac:dyDescent="0.25">
      <c r="A33" s="1"/>
      <c r="B33" s="100" t="s">
        <v>64</v>
      </c>
      <c r="C33" s="100"/>
      <c r="D33" s="100"/>
      <c r="E33" s="54">
        <f>E31/E32</f>
        <v>-243878.23839551955</v>
      </c>
      <c r="F33" s="15" t="s">
        <v>3</v>
      </c>
      <c r="G33" s="1"/>
    </row>
    <row r="34" spans="1:7" x14ac:dyDescent="0.25">
      <c r="A34" s="1"/>
      <c r="B34" s="101"/>
      <c r="C34" s="102"/>
      <c r="D34" s="102"/>
      <c r="E34" s="102"/>
      <c r="F34" s="10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G50" s="30"/>
    </row>
  </sheetData>
  <sheetProtection algorithmName="SHA-512" hashValue="vi1Cv4zC7dJPY3HaWCX4ZVu68/Cby76FvdUEi4ocdKaLxIEhRzu9nCHopS6ndnCElBi7260eFzXSfQ574W/orQ==" saltValue="P19xgVd7Hkp8b1HSwT12cQ=="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104</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4" t="s">
        <v>93</v>
      </c>
      <c r="C8" s="95"/>
      <c r="D8" s="95"/>
      <c r="E8" s="95"/>
      <c r="F8" s="95"/>
      <c r="G8" s="95"/>
      <c r="H8" s="96"/>
      <c r="I8" s="1"/>
    </row>
    <row r="9" spans="1:9" ht="15" customHeight="1" x14ac:dyDescent="0.25">
      <c r="A9" s="1"/>
      <c r="B9" s="113" t="s">
        <v>94</v>
      </c>
      <c r="C9" s="114"/>
      <c r="D9" s="114"/>
      <c r="E9" s="114"/>
      <c r="F9" s="114"/>
      <c r="G9" s="114"/>
      <c r="H9" s="115"/>
      <c r="I9" s="1"/>
    </row>
    <row r="10" spans="1:9" x14ac:dyDescent="0.25">
      <c r="A10" s="1"/>
      <c r="B10" s="116" t="s">
        <v>95</v>
      </c>
      <c r="C10" s="117"/>
      <c r="D10" s="117"/>
      <c r="E10" s="117"/>
      <c r="F10" s="118"/>
      <c r="G10" s="43">
        <v>0</v>
      </c>
      <c r="H10" s="8" t="s">
        <v>3</v>
      </c>
      <c r="I10" s="1"/>
    </row>
    <row r="11" spans="1:9" x14ac:dyDescent="0.25">
      <c r="A11" s="1"/>
      <c r="B11" s="116" t="s">
        <v>96</v>
      </c>
      <c r="C11" s="117"/>
      <c r="D11" s="117"/>
      <c r="E11" s="117"/>
      <c r="F11" s="118"/>
      <c r="G11" s="43">
        <v>0</v>
      </c>
      <c r="H11" s="8" t="s">
        <v>3</v>
      </c>
      <c r="I11" s="1"/>
    </row>
    <row r="12" spans="1:9" x14ac:dyDescent="0.25">
      <c r="A12" s="1"/>
      <c r="B12" s="116" t="s">
        <v>97</v>
      </c>
      <c r="C12" s="117"/>
      <c r="D12" s="117"/>
      <c r="E12" s="117"/>
      <c r="F12" s="118"/>
      <c r="G12" s="8">
        <v>0</v>
      </c>
      <c r="H12" s="8" t="s">
        <v>3</v>
      </c>
      <c r="I12" s="1"/>
    </row>
    <row r="13" spans="1:9" x14ac:dyDescent="0.25">
      <c r="A13" s="1"/>
      <c r="B13" s="116" t="s">
        <v>98</v>
      </c>
      <c r="C13" s="117"/>
      <c r="D13" s="117"/>
      <c r="E13" s="117"/>
      <c r="F13" s="118"/>
      <c r="G13" s="8">
        <v>0</v>
      </c>
      <c r="H13" s="8" t="s">
        <v>3</v>
      </c>
      <c r="I13" s="1"/>
    </row>
    <row r="14" spans="1:9" x14ac:dyDescent="0.25">
      <c r="A14" s="1"/>
      <c r="B14" s="116" t="s">
        <v>99</v>
      </c>
      <c r="C14" s="117"/>
      <c r="D14" s="117"/>
      <c r="E14" s="117"/>
      <c r="F14" s="118"/>
      <c r="G14" s="8">
        <v>0</v>
      </c>
      <c r="H14" s="8" t="s">
        <v>3</v>
      </c>
      <c r="I14" s="1"/>
    </row>
    <row r="15" spans="1:9" x14ac:dyDescent="0.25">
      <c r="A15" s="1"/>
      <c r="B15" s="116" t="s">
        <v>100</v>
      </c>
      <c r="C15" s="117"/>
      <c r="D15" s="117"/>
      <c r="E15" s="117"/>
      <c r="F15" s="118"/>
      <c r="G15" s="8">
        <v>0</v>
      </c>
      <c r="H15" s="8" t="s">
        <v>3</v>
      </c>
      <c r="I15" s="1"/>
    </row>
    <row r="16" spans="1:9" x14ac:dyDescent="0.25">
      <c r="A16" s="1"/>
      <c r="B16" s="116" t="s">
        <v>101</v>
      </c>
      <c r="C16" s="117"/>
      <c r="D16" s="117"/>
      <c r="E16" s="117"/>
      <c r="F16" s="118"/>
      <c r="G16" s="8">
        <v>0</v>
      </c>
      <c r="H16" s="8" t="s">
        <v>3</v>
      </c>
      <c r="I16" s="1"/>
    </row>
    <row r="17" spans="1:9" x14ac:dyDescent="0.25">
      <c r="A17" s="1"/>
      <c r="B17" s="116" t="s">
        <v>102</v>
      </c>
      <c r="C17" s="117"/>
      <c r="D17" s="117"/>
      <c r="E17" s="117"/>
      <c r="F17" s="118"/>
      <c r="G17" s="8">
        <v>0</v>
      </c>
      <c r="H17" s="8" t="s">
        <v>3</v>
      </c>
      <c r="I17" s="1"/>
    </row>
    <row r="18" spans="1:9" x14ac:dyDescent="0.25">
      <c r="A18" s="1"/>
      <c r="B18" s="94" t="s">
        <v>103</v>
      </c>
      <c r="C18" s="95"/>
      <c r="D18" s="95"/>
      <c r="E18" s="95"/>
      <c r="F18" s="96"/>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EtohCFe7IQp/itOULAb3+pTo6mNHOYrvC8l/hBjaVpB6OYP+M7mYeBbPEjrRW03rVJA9yW5im6qNq9rMn4METw==" saltValue="a0/U5TMB4oit7+vJuxgXG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2023-09-08T13:18:40Z</dcterms:modified>
</cp:coreProperties>
</file>