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Denne_projektmappe" defaultThemeVersion="124226"/>
  <mc:AlternateContent xmlns:mc="http://schemas.openxmlformats.org/markup-compatibility/2006">
    <mc:Choice Requires="x15">
      <x15ac:absPath xmlns:x15ac="http://schemas.microsoft.com/office/spreadsheetml/2010/11/ac" url="E:\VAND\Sagsbehandling\Drikkevand\VSK a.m.b.a (V213)\ØR2023\"/>
    </mc:Choice>
  </mc:AlternateContent>
  <bookViews>
    <workbookView xWindow="3105" yWindow="990" windowWidth="12735" windowHeight="4620" tabRatio="872"/>
  </bookViews>
  <sheets>
    <sheet name="1. Forside" sheetId="1" r:id="rId1"/>
    <sheet name="Fane 2.1. Økonomisk ramme 2023" sheetId="2" r:id="rId2"/>
    <sheet name="Fane 2.2. Økonomisk ramme 2024" sheetId="3" r:id="rId3"/>
    <sheet name="Fane 2.3. Økonomisk ramme 2025" sheetId="4" r:id="rId4"/>
    <sheet name="Fane 2.4. Økonomisk ramme 2026" sheetId="5" r:id="rId5"/>
    <sheet name="Fane 3. Omkostninger i ØR2022" sheetId="6" r:id="rId6"/>
    <sheet name="Fane 4. Ikke-påvirkelige omk." sheetId="7" r:id="rId7"/>
    <sheet name="Fane 5. Kontrol af ØR2021" sheetId="8" r:id="rId8"/>
    <sheet name="Fane 6. Skattesagen" sheetId="15" r:id="rId9"/>
    <sheet name="Fane 7. Anlægsprojekter (§ 19)" sheetId="9" r:id="rId10"/>
    <sheet name="Fane 8.1. Varige tillæg" sheetId="10" r:id="rId11"/>
    <sheet name="Fane 8.2. Engangstillæg" sheetId="11" r:id="rId12"/>
    <sheet name="Fane 9. Tilknyttet virksomhed" sheetId="12" r:id="rId13"/>
    <sheet name="Fane 10. Bortfald" sheetId="13" r:id="rId14"/>
    <sheet name="Fane 11. Nøgletal" sheetId="14" r:id="rId15"/>
  </sheets>
  <definedNames>
    <definedName name="Z_61068CEC_D951_4EA8_B2F0_E3FAF0E2CE33_.wvu.Cols" localSheetId="1" hidden="1">'Fane 2.1. Økonomisk ramme 2023'!$C:$D</definedName>
    <definedName name="Z_61068CEC_D951_4EA8_B2F0_E3FAF0E2CE33_.wvu.Cols" localSheetId="2" hidden="1">'Fane 2.2. Økonomisk ramme 2024'!$C:$D</definedName>
    <definedName name="Z_61068CEC_D951_4EA8_B2F0_E3FAF0E2CE33_.wvu.Cols" localSheetId="3" hidden="1">'Fane 2.3. Økonomisk ramme 2025'!$C:$D</definedName>
    <definedName name="Z_61068CEC_D951_4EA8_B2F0_E3FAF0E2CE33_.wvu.Cols" localSheetId="4" hidden="1">'Fane 2.4. Økonomisk ramme 2026'!$C:$D</definedName>
  </definedNames>
  <calcPr calcId="162913"/>
  <customWorkbookViews>
    <customWorkbookView name="Anna Gammelby - Privat visning" guid="{61068CEC-D951-4EA8-B2F0-E3FAF0E2CE33}" mergeInterval="0" personalView="1" maximized="1" xWindow="-13" yWindow="-13" windowWidth="2586" windowHeight="1386" tabRatio="872" activeSheetId="2"/>
  </customWorkbookViews>
</workbook>
</file>

<file path=xl/calcChain.xml><?xml version="1.0" encoding="utf-8"?>
<calcChain xmlns="http://schemas.openxmlformats.org/spreadsheetml/2006/main">
  <c r="E14" i="6" l="1"/>
  <c r="E27" i="6" l="1"/>
  <c r="E17" i="5"/>
  <c r="E17" i="4"/>
  <c r="E17" i="3"/>
  <c r="E26" i="2"/>
  <c r="G18" i="15" l="1"/>
  <c r="E15" i="3" l="1"/>
  <c r="E24" i="2"/>
  <c r="E24" i="8" l="1"/>
  <c r="E28" i="8" s="1"/>
  <c r="E30" i="8" s="1"/>
  <c r="C11" i="12" l="1"/>
  <c r="E11" i="12"/>
  <c r="E10" i="11"/>
  <c r="C10" i="11"/>
  <c r="H11" i="9"/>
  <c r="J11" i="9"/>
  <c r="C11" i="7"/>
  <c r="F10" i="9" l="1"/>
  <c r="F11" i="9" s="1"/>
  <c r="E12" i="12"/>
  <c r="C12" i="12"/>
  <c r="E12" i="2" l="1"/>
  <c r="E11" i="11"/>
  <c r="C11" i="11"/>
  <c r="C10" i="10" l="1"/>
  <c r="C12" i="7"/>
  <c r="C11" i="10" l="1"/>
  <c r="C12" i="10" s="1"/>
  <c r="E13" i="5"/>
  <c r="E13" i="4"/>
  <c r="E13" i="3"/>
  <c r="E22" i="6"/>
  <c r="E15" i="6" l="1"/>
  <c r="E16" i="6" s="1"/>
  <c r="E9" i="2" l="1"/>
  <c r="E28" i="6"/>
  <c r="E12" i="13"/>
  <c r="E13" i="13" s="1"/>
  <c r="C12" i="13"/>
  <c r="C13" i="13" s="1"/>
  <c r="E11" i="2" l="1"/>
  <c r="E19" i="2" l="1"/>
  <c r="E20" i="2"/>
  <c r="E21" i="2" l="1"/>
  <c r="E22" i="2" s="1"/>
  <c r="E17" i="2" l="1"/>
  <c r="E10" i="10" l="1"/>
  <c r="E11" i="10" l="1"/>
  <c r="E12" i="10" s="1"/>
  <c r="E10" i="2" s="1"/>
  <c r="E13" i="2" s="1"/>
  <c r="E14" i="2" l="1"/>
  <c r="E15" i="2" s="1"/>
  <c r="E27" i="2" s="1"/>
  <c r="E8" i="3" l="1"/>
  <c r="E9" i="3" l="1"/>
  <c r="E10" i="3" s="1"/>
  <c r="E11" i="3" s="1"/>
  <c r="E18" i="3" s="1"/>
  <c r="E8" i="4" l="1"/>
  <c r="E9" i="4" s="1"/>
  <c r="E10" i="4" l="1"/>
  <c r="E11" i="4" s="1"/>
  <c r="E18" i="4" s="1"/>
  <c r="E8" i="5" l="1"/>
  <c r="E9" i="5" s="1"/>
  <c r="E10" i="5" l="1"/>
  <c r="E11" i="5" s="1"/>
  <c r="E18" i="5" s="1"/>
</calcChain>
</file>

<file path=xl/sharedStrings.xml><?xml version="1.0" encoding="utf-8"?>
<sst xmlns="http://schemas.openxmlformats.org/spreadsheetml/2006/main" count="315" uniqueCount="151">
  <si>
    <t>Beskrivelse af investeringen</t>
  </si>
  <si>
    <t>Std. levetid (år)</t>
  </si>
  <si>
    <t>Afskrivning</t>
  </si>
  <si>
    <t>kr.</t>
  </si>
  <si>
    <t>Bilag A</t>
  </si>
  <si>
    <t>Indholdsfortegnelse</t>
  </si>
  <si>
    <t>Fane 2.1</t>
  </si>
  <si>
    <t>Fane 4</t>
  </si>
  <si>
    <t>Fane 5</t>
  </si>
  <si>
    <t>Fane 9</t>
  </si>
  <si>
    <t>Driftsomkostninger</t>
  </si>
  <si>
    <t>Ikke-påvirkelige omkostninger</t>
  </si>
  <si>
    <t>Oversigt over den økonomiske ramme</t>
  </si>
  <si>
    <t>Prisudvikling</t>
  </si>
  <si>
    <t>Fane 2.2</t>
  </si>
  <si>
    <t>Beskrivelse af tillæg</t>
  </si>
  <si>
    <t>Beskrivelse af bortfald eller nedsættelse</t>
  </si>
  <si>
    <t>Prisudvikling i kr.</t>
  </si>
  <si>
    <t>år</t>
  </si>
  <si>
    <t>Omkostninger i alt</t>
  </si>
  <si>
    <t>Vejledende</t>
  </si>
  <si>
    <t>Prisudvikling til brug for nye omkostninger i ØR2019</t>
  </si>
  <si>
    <t>Videreførte omkostninger fra den økonomiske ramme for 2021</t>
  </si>
  <si>
    <t>Finansielle omkostninger</t>
  </si>
  <si>
    <t>Anlægsomkostninger</t>
  </si>
  <si>
    <t>Beskrivelse af ikke-påvirkelige omkostninger</t>
  </si>
  <si>
    <t>- Heraf Faktisk eller planlagt genanbringelse af væsentlige indtægter</t>
  </si>
  <si>
    <t>Korrektion og kontrol med prisloft 2016</t>
  </si>
  <si>
    <t>Fane 2.3</t>
  </si>
  <si>
    <t>Fane 2.4</t>
  </si>
  <si>
    <t>Bortfald</t>
  </si>
  <si>
    <t>Prisudvikling til brug for nye omkostninger i ØR2020</t>
  </si>
  <si>
    <t>Nye varige tillæg</t>
  </si>
  <si>
    <t>Engangstillæg - Drift</t>
  </si>
  <si>
    <t>Engangstillæg - Anlæg</t>
  </si>
  <si>
    <t>Varige tillæg</t>
  </si>
  <si>
    <t>Engangstillæg</t>
  </si>
  <si>
    <t>Engangstillæg i alt</t>
  </si>
  <si>
    <t>Bortfald eller nedsættelse i alt i 2022-prisniveau</t>
  </si>
  <si>
    <t>Økonomisk ramme for 2023</t>
  </si>
  <si>
    <t>Bortfald eller nedsættelse fra og med de økonomiske rammer for 2023</t>
  </si>
  <si>
    <t>Fane 10</t>
  </si>
  <si>
    <t>Engangstillæg til de økonomiske rammer for 2023</t>
  </si>
  <si>
    <t>Fane 4: Ikke-påvirkelige omkostninger</t>
  </si>
  <si>
    <t>Effektiviseringskrav</t>
  </si>
  <si>
    <t>Antal år i næste reguleringsperiode</t>
  </si>
  <si>
    <t>Fane 6</t>
  </si>
  <si>
    <t>Nøgletal</t>
  </si>
  <si>
    <t xml:space="preserve">Effektiviseringskrav </t>
  </si>
  <si>
    <t>Fane 3</t>
  </si>
  <si>
    <t>Nye tillæg</t>
  </si>
  <si>
    <t xml:space="preserve">Bortfald eller nedsættelse af omkostninger </t>
  </si>
  <si>
    <t>Bortfald eller nedsættelse af omkostninger</t>
  </si>
  <si>
    <t>Tilknyttet virksomhed</t>
  </si>
  <si>
    <t>Tidligere tilknyttet virksomhed</t>
  </si>
  <si>
    <t>Videreførte omkostninger fra den økonomiske ramme for 2022</t>
  </si>
  <si>
    <t>Videreførte omkostninger fra den økonomiske ramme for 2023</t>
  </si>
  <si>
    <t>Økonomisk ramme for 2024</t>
  </si>
  <si>
    <t>Tilknyttet virksomhed under hovedvirksomheden</t>
  </si>
  <si>
    <t>Prisudvikling til brug for nye omkostninger i ØR2021</t>
  </si>
  <si>
    <t>Engangstillæg i alt i 2023-prisniveau</t>
  </si>
  <si>
    <t>Beskrivelse af tilknyttet virksomhed</t>
  </si>
  <si>
    <t>Kontrol med overholdelse af økonomiske rammer</t>
  </si>
  <si>
    <t>Kontrol med overholdelse af den økonomiske ramme</t>
  </si>
  <si>
    <t>Vejledende økonomisk ramme for 2025</t>
  </si>
  <si>
    <t>Videreførte omkostninger fra den økonomiske ramme for 2024</t>
  </si>
  <si>
    <t>Økonomisk ramme for 2025</t>
  </si>
  <si>
    <t>Nye tillæg i alt i 2021-prisniveau</t>
  </si>
  <si>
    <t>Tilknyttet virksomhed under hovedvirksomheden i alt (2021-prisniveau)</t>
  </si>
  <si>
    <t>Prisudvikling til brug for ØR2018-2021</t>
  </si>
  <si>
    <t>Prisudvikling til brug for nye omkostninger i ØR2022</t>
  </si>
  <si>
    <t>Prisudvikling til brug for ØR2017-2020</t>
  </si>
  <si>
    <t>Tidligere opgjorte over/underdækninger</t>
  </si>
  <si>
    <t>Allerede indregnet fradrag i jeres økonomiske rammer</t>
  </si>
  <si>
    <t>Kontrol med de økonomiske rammer til indregning</t>
  </si>
  <si>
    <t xml:space="preserve">Indtægter fra tilbagebetalt skat eller sambeskatningsbidrag som følge af skattesagen </t>
  </si>
  <si>
    <t xml:space="preserve">Nedsættelse af økonomisk ramme som følge af skattesagen </t>
  </si>
  <si>
    <t>Fradrag for kontrol af den økonomiske ramme</t>
  </si>
  <si>
    <t>Samlet økonomisk ramme for 2023</t>
  </si>
  <si>
    <t>Vejledende økonomisk ramme for 2026</t>
  </si>
  <si>
    <t>Omkostninger i ØR2022</t>
  </si>
  <si>
    <t>Kontrol af den økonomiske ramme for 2021</t>
  </si>
  <si>
    <t>Fane 2.1: Samlet økonomisk ramme for 2023</t>
  </si>
  <si>
    <t>Fane 2.2: Samlet økonomisk ramme for 2024</t>
  </si>
  <si>
    <t>Fane 2.3: Samlet økonomisk ramme for 2025</t>
  </si>
  <si>
    <t>Fane 2.4: Samlet økonomisk ramme for 2026</t>
  </si>
  <si>
    <t>Videreførte omkostninger fra den økonomiske ramme for 2025</t>
  </si>
  <si>
    <t>Økonomisk ramme for 2026</t>
  </si>
  <si>
    <t>Fane 3: Videreførte omkostninger fra den økonomiske ramme for 2022</t>
  </si>
  <si>
    <t>Oversigt over den økonomiske ramme for 2022</t>
  </si>
  <si>
    <t xml:space="preserve">Note: Denne opgørelse er taget fra jeres afgørelse for den økonomiske ramme for 2022. I kan derfor ikke komme med høringssvar til denne opgørelse. </t>
  </si>
  <si>
    <t>Faktiske ikke-påvirkelige omkostninger i 2021</t>
  </si>
  <si>
    <t>Ikke-påvirkelige omkostninger i 2021-prisniveau</t>
  </si>
  <si>
    <t>Ikke-påvirkelige omkostninger i 2023-prisniveau</t>
  </si>
  <si>
    <t>Over/underdækning i 2020</t>
  </si>
  <si>
    <t>Indregnet fradrag i økonomisk ramme for 2023</t>
  </si>
  <si>
    <t>Kontrol med overholdelse af den økonomiske ramme for 2021</t>
  </si>
  <si>
    <t>Indtægtsramme i den økonomiske ramme for 2021</t>
  </si>
  <si>
    <t>Nye tillæg i alt i 2022-prisniveau</t>
  </si>
  <si>
    <t>Tilknyttet virksomhed under hovedvirksomheden i alt (2022-prisniveau)</t>
  </si>
  <si>
    <t>Prisudvikling til brug for nye omkostninger i ØR2023</t>
  </si>
  <si>
    <t>Anlægsprojekter igangsat senest den 1. marts 2016</t>
  </si>
  <si>
    <t>Anlægsprojekter igangsat senest den 1. marts 2016 i alt</t>
  </si>
  <si>
    <t>- Heraf nye omkostninger i ØR21</t>
  </si>
  <si>
    <t>Bortfald eller nedsættelse i alt i 2021-prisniveau</t>
  </si>
  <si>
    <t>Til økonomiske rammer for 2023-2024</t>
  </si>
  <si>
    <t>Effektiviseringskrav på engangstillæg</t>
  </si>
  <si>
    <t>Engangstillæg i alt i 2021-prisniveau</t>
  </si>
  <si>
    <t xml:space="preserve">Anlægsprojekter (§ 19) </t>
  </si>
  <si>
    <t>Omkostninger i 2021</t>
  </si>
  <si>
    <t>Samlet økonomisk ramme for 2024</t>
  </si>
  <si>
    <t>Anskaffelses-pris</t>
  </si>
  <si>
    <t>Drifts-omkostninger</t>
  </si>
  <si>
    <t>Skattesagen</t>
  </si>
  <si>
    <t>Fane 7: Anlægsprojekter igangsat senest den 1. marts 2016</t>
  </si>
  <si>
    <t>Fane 8.1: Varige tillæg</t>
  </si>
  <si>
    <t>Fane 8.2: Engangstillæg</t>
  </si>
  <si>
    <t>Fane 9: Tilknyttet virksomhed under hovedvirksomheden</t>
  </si>
  <si>
    <t>Fane 10: Bortfald eller nedsættelse af omkostninger til mål, medfinansiering eller udvidelse</t>
  </si>
  <si>
    <t>Fane 11: Nøgletal</t>
  </si>
  <si>
    <t>Fane 8.1</t>
  </si>
  <si>
    <t>Fane 8.2</t>
  </si>
  <si>
    <t>Fane 11</t>
  </si>
  <si>
    <t>Tilbagebetaling af indtægter som følge af skattesagen (jf. § 18 stk. 6)</t>
  </si>
  <si>
    <t>Fradrag i de økonomiske ramme i årene</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</si>
  <si>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</si>
  <si>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</si>
  <si>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</si>
  <si>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</si>
  <si>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</si>
  <si>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</si>
  <si>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</si>
  <si>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</si>
  <si>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Samlet tilbagebetaling</t>
  </si>
  <si>
    <t>Fane 6: Indtægter til tilbagebetaling som følge af skattesagen</t>
  </si>
  <si>
    <t>Afgift til Forsyningssekretariatet</t>
  </si>
  <si>
    <t>Korrigeret over/underdækning i 2020</t>
  </si>
  <si>
    <t>Indregnet fradrag i økonomisk ramme for 2024</t>
  </si>
  <si>
    <t>Faktiske indtægter i 2021</t>
  </si>
  <si>
    <t>Til indregning i de økonomiske rammer for 2023-2024</t>
  </si>
  <si>
    <t>Anlægsprojekter igangsat senest 1. marts 2016</t>
  </si>
  <si>
    <t>Grundvandssikring</t>
  </si>
  <si>
    <t>Ingen tilknyttet virksomhed under hovedvirksomheden</t>
  </si>
  <si>
    <t>Ingen bortfald eller nedsættelse</t>
  </si>
  <si>
    <t>Ingen anlægsprojekter</t>
  </si>
  <si>
    <t>Økonomisk ramme for 2022</t>
  </si>
  <si>
    <t>Note: Opgørelsen af overholdelse af de økonomiske rammer og korrektioner heraf er taget fra jeres tidligere fremsendte økonomiske rammer og statusmeddelelser. I kan derfor ikke komme med høringssvar til denne opgørelse. Positive værdier er udtryk for at rammerne er overholdt (underdækning) og negative værdier er udtryk for at rammerne ikke er overholdt (overdækning). Korrigeret over/underdækning i 2020 tager højde for evt. modregninger af over/underdækninger fra tidligere år.</t>
  </si>
  <si>
    <t>Note: Opgørelsen af over/underdækningen er taget fra jeres tidligere fremsendte økonomiske rammer og statusmeddelelser. I kan derfor ikke komme med høringssvar til denne opgørelse.</t>
  </si>
  <si>
    <t>Resultat af kontrol med overholdelse af den økonomiske ramme for 2021</t>
  </si>
  <si>
    <t>Fane 5. Kontrol med overholdelse af den økonomiske ramme for 2021</t>
  </si>
  <si>
    <t>Fane 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</si>
</sst>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 #,##0.00_);_(* \(#,##0.00\);_(* &quot;-&quot;??_);_(@_)"/>
    <numFmt numFmtId="165" formatCode="##,##0"/>
  </numFmts>
  <fonts count="18"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
      <sz val="10"/>
      <name val="Times New Roman"/>
      <family val="1"/>
    </font>
    <font>
      <sz val="10"/>
      <color rgb="FF000000"/>
      <name val="Times New Roman"/>
      <family val="1"/>
    </font>
    <font>
      <b/>
      <sz val="10"/>
      <color theme="1"/>
      <name val="Times New Roman"/>
      <family val="1"/>
    </font>
    <font>
      <sz val="10"/>
      <color theme="0"/>
      <name val="Times New Roman"/>
      <family val="1"/>
    </font>
  </fonts>
  <fills count="10">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
      <patternFill patternType="solid">
        <fgColor theme="9"/>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s>
  <cellStyleXfs count="5">
    <xf numFmtId="0" fontId="0" fillId="0" borderId="0"/>
    <xf numFmtId="0" fontId="11" fillId="0" borderId="0" applyNumberFormat="0" applyFill="0" applyBorder="0" applyAlignment="0" applyProtection="0"/>
    <xf numFmtId="0" fontId="12" fillId="0" borderId="0"/>
    <xf numFmtId="9" fontId="10" fillId="0" borderId="0" applyFont="0" applyFill="0" applyBorder="0" applyAlignment="0" applyProtection="0"/>
    <xf numFmtId="164" fontId="10" fillId="0" borderId="0" applyFont="0" applyFill="0" applyBorder="0" applyAlignment="0" applyProtection="0"/>
  </cellStyleXfs>
  <cellXfs count="136">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7" borderId="1" xfId="0" applyNumberFormat="1" applyFont="1" applyFill="1" applyBorder="1" applyAlignment="1" applyProtection="1">
      <alignment wrapText="1"/>
    </xf>
    <xf numFmtId="3" fontId="8" fillId="7" borderId="1" xfId="0" applyNumberFormat="1" applyFont="1" applyFill="1" applyBorder="1" applyProtection="1"/>
    <xf numFmtId="3" fontId="8" fillId="4" borderId="1" xfId="0" applyNumberFormat="1" applyFont="1" applyFill="1" applyBorder="1" applyProtection="1"/>
    <xf numFmtId="3" fontId="7" fillId="3" borderId="1" xfId="0" applyNumberFormat="1" applyFont="1" applyFill="1" applyBorder="1" applyProtection="1"/>
    <xf numFmtId="0" fontId="7" fillId="3" borderId="1" xfId="0" applyFont="1" applyFill="1" applyBorder="1" applyProtection="1"/>
    <xf numFmtId="0" fontId="8" fillId="7"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8" fillId="4" borderId="2" xfId="0" applyFont="1" applyFill="1" applyBorder="1" applyAlignment="1" applyProtection="1"/>
    <xf numFmtId="0" fontId="7" fillId="3" borderId="2" xfId="0" applyFont="1" applyFill="1" applyBorder="1" applyAlignment="1" applyProtection="1">
      <alignment wrapText="1"/>
    </xf>
    <xf numFmtId="3" fontId="8" fillId="7" borderId="1" xfId="0" applyNumberFormat="1" applyFont="1" applyFill="1" applyBorder="1" applyAlignment="1" applyProtection="1"/>
    <xf numFmtId="49" fontId="8" fillId="7" borderId="2" xfId="0" applyNumberFormat="1" applyFont="1" applyFill="1" applyBorder="1" applyAlignment="1" applyProtection="1"/>
    <xf numFmtId="10" fontId="8" fillId="7" borderId="1" xfId="3" applyNumberFormat="1" applyFont="1" applyFill="1" applyBorder="1" applyAlignment="1" applyProtection="1"/>
    <xf numFmtId="0" fontId="7" fillId="3" borderId="6" xfId="0" applyFont="1" applyFill="1" applyBorder="1" applyAlignment="1" applyProtection="1"/>
    <xf numFmtId="0" fontId="8" fillId="7" borderId="2" xfId="0" applyFont="1" applyFill="1" applyBorder="1" applyAlignment="1" applyProtection="1"/>
    <xf numFmtId="0" fontId="8" fillId="7" borderId="1" xfId="0" quotePrefix="1" applyFont="1" applyFill="1" applyBorder="1" applyAlignment="1" applyProtection="1">
      <alignment horizontal="left" wrapText="1"/>
    </xf>
    <xf numFmtId="0" fontId="8" fillId="7" borderId="1" xfId="0" applyFont="1" applyFill="1" applyBorder="1" applyAlignment="1" applyProtection="1"/>
    <xf numFmtId="10" fontId="8" fillId="0" borderId="3" xfId="3" applyNumberFormat="1" applyFont="1" applyFill="1" applyBorder="1" applyAlignment="1" applyProtection="1"/>
    <xf numFmtId="0" fontId="14" fillId="7" borderId="1" xfId="0" applyFont="1" applyFill="1" applyBorder="1" applyAlignment="1" applyProtection="1"/>
    <xf numFmtId="0" fontId="8" fillId="4" borderId="1" xfId="0" applyFont="1" applyFill="1" applyBorder="1" applyAlignment="1" applyProtection="1"/>
    <xf numFmtId="1" fontId="8" fillId="0" borderId="1" xfId="0" applyNumberFormat="1" applyFont="1" applyFill="1" applyBorder="1" applyProtection="1"/>
    <xf numFmtId="0" fontId="0" fillId="0" borderId="0" xfId="0" applyFill="1" applyProtection="1"/>
    <xf numFmtId="0" fontId="8" fillId="9" borderId="1" xfId="0" applyFont="1" applyFill="1" applyBorder="1" applyAlignment="1" applyProtection="1"/>
    <xf numFmtId="0" fontId="8" fillId="9" borderId="1" xfId="0" applyFont="1" applyFill="1" applyBorder="1" applyAlignment="1" applyProtection="1">
      <alignment wrapText="1"/>
    </xf>
    <xf numFmtId="3" fontId="16" fillId="4" borderId="1" xfId="0" applyNumberFormat="1" applyFont="1" applyFill="1" applyBorder="1" applyProtection="1"/>
    <xf numFmtId="0" fontId="16" fillId="4" borderId="1" xfId="0" applyFont="1" applyFill="1" applyBorder="1" applyAlignment="1" applyProtection="1">
      <alignment wrapText="1"/>
    </xf>
    <xf numFmtId="0" fontId="17" fillId="3" borderId="1" xfId="0" applyFont="1" applyFill="1" applyBorder="1" applyAlignment="1" applyProtection="1"/>
    <xf numFmtId="3" fontId="17" fillId="3" borderId="1" xfId="0" applyNumberFormat="1" applyFont="1" applyFill="1" applyBorder="1" applyProtection="1"/>
    <xf numFmtId="0" fontId="17" fillId="3" borderId="1" xfId="0" applyFont="1" applyFill="1" applyBorder="1" applyProtection="1"/>
    <xf numFmtId="0" fontId="0" fillId="2" borderId="0" xfId="0" applyFill="1" applyBorder="1" applyProtection="1"/>
    <xf numFmtId="0" fontId="8" fillId="2" borderId="0" xfId="0" applyFont="1" applyFill="1" applyBorder="1" applyAlignment="1" applyProtection="1">
      <alignment horizontal="left" wrapText="1"/>
    </xf>
    <xf numFmtId="0" fontId="8" fillId="2" borderId="0" xfId="0" applyFont="1" applyFill="1" applyBorder="1" applyAlignment="1" applyProtection="1">
      <alignment wrapText="1"/>
    </xf>
    <xf numFmtId="49" fontId="8" fillId="2" borderId="0" xfId="0" applyNumberFormat="1" applyFont="1" applyFill="1" applyBorder="1" applyAlignment="1" applyProtection="1"/>
    <xf numFmtId="3" fontId="8" fillId="2" borderId="0" xfId="0" applyNumberFormat="1" applyFont="1" applyFill="1" applyBorder="1" applyAlignment="1" applyProtection="1"/>
    <xf numFmtId="0" fontId="8" fillId="2" borderId="0" xfId="0" applyFont="1" applyFill="1" applyBorder="1" applyProtection="1"/>
    <xf numFmtId="0" fontId="7" fillId="2" borderId="0" xfId="0" applyFont="1" applyFill="1" applyBorder="1" applyAlignment="1" applyProtection="1"/>
    <xf numFmtId="3" fontId="7" fillId="2" borderId="0" xfId="0" applyNumberFormat="1" applyFont="1" applyFill="1" applyBorder="1" applyProtection="1"/>
    <xf numFmtId="0" fontId="7" fillId="2" borderId="0" xfId="0" applyFont="1" applyFill="1" applyBorder="1" applyProtection="1"/>
    <xf numFmtId="3" fontId="8" fillId="2" borderId="0" xfId="0" applyNumberFormat="1" applyFont="1" applyFill="1" applyBorder="1" applyProtection="1"/>
    <xf numFmtId="0" fontId="8" fillId="4" borderId="1" xfId="0" applyFont="1" applyFill="1" applyBorder="1" applyAlignment="1" applyProtection="1">
      <alignment horizontal="left" wrapText="1"/>
    </xf>
    <xf numFmtId="0" fontId="0" fillId="7" borderId="0" xfId="0" applyFill="1" applyProtection="1"/>
    <xf numFmtId="3" fontId="8" fillId="0" borderId="1" xfId="0" applyNumberFormat="1" applyFont="1" applyFill="1" applyBorder="1" applyProtection="1"/>
    <xf numFmtId="165" fontId="15" fillId="7" borderId="1" xfId="4" applyNumberFormat="1" applyFont="1" applyFill="1" applyBorder="1" applyAlignment="1" applyProtection="1"/>
    <xf numFmtId="165" fontId="15" fillId="7" borderId="1" xfId="0" applyNumberFormat="1" applyFont="1" applyFill="1" applyBorder="1" applyAlignment="1" applyProtection="1"/>
    <xf numFmtId="0" fontId="8" fillId="7" borderId="1" xfId="0" quotePrefix="1" applyFont="1" applyFill="1" applyBorder="1" applyAlignment="1" applyProtection="1">
      <alignment wrapText="1"/>
    </xf>
    <xf numFmtId="0" fontId="7" fillId="3" borderId="1" xfId="0" applyFont="1" applyFill="1" applyBorder="1" applyAlignment="1" applyProtection="1"/>
    <xf numFmtId="0" fontId="8" fillId="4" borderId="1" xfId="0" applyFont="1" applyFill="1" applyBorder="1" applyAlignment="1" applyProtection="1">
      <alignment wrapText="1"/>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2" fillId="2" borderId="0" xfId="0" applyFont="1" applyFill="1" applyAlignment="1" applyProtection="1">
      <alignment horizontal="center" vertical="center" wrapText="1"/>
    </xf>
    <xf numFmtId="0" fontId="8" fillId="7" borderId="1" xfId="0" applyFont="1" applyFill="1" applyBorder="1" applyAlignment="1" applyProtection="1">
      <alignment wrapText="1"/>
    </xf>
    <xf numFmtId="49" fontId="8" fillId="7" borderId="2" xfId="0" applyNumberFormat="1" applyFont="1" applyFill="1" applyBorder="1" applyAlignment="1" applyProtection="1">
      <alignment horizontal="left"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4" borderId="1" xfId="0" applyFont="1" applyFill="1" applyBorder="1" applyAlignment="1" applyProtection="1">
      <alignment horizontal="left"/>
    </xf>
    <xf numFmtId="0" fontId="8" fillId="7" borderId="2" xfId="0" applyFont="1" applyFill="1" applyBorder="1" applyAlignment="1" applyProtection="1">
      <alignment horizontal="left"/>
    </xf>
    <xf numFmtId="0" fontId="8" fillId="7" borderId="6" xfId="0" applyFont="1" applyFill="1" applyBorder="1" applyAlignment="1" applyProtection="1">
      <alignment horizontal="left"/>
    </xf>
    <xf numFmtId="0" fontId="8" fillId="7" borderId="3" xfId="0" applyFont="1" applyFill="1" applyBorder="1" applyAlignment="1" applyProtection="1">
      <alignment horizontal="left"/>
    </xf>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xf numFmtId="0" fontId="7" fillId="3" borderId="3" xfId="0" applyFont="1" applyFill="1" applyBorder="1" applyAlignment="1" applyProtection="1"/>
    <xf numFmtId="3" fontId="8" fillId="4" borderId="1" xfId="0" applyNumberFormat="1" applyFont="1" applyFill="1" applyBorder="1" applyAlignment="1" applyProtection="1">
      <alignment horizontal="right"/>
    </xf>
    <xf numFmtId="3" fontId="8" fillId="4" borderId="3" xfId="0" applyNumberFormat="1" applyFont="1" applyFill="1" applyBorder="1" applyAlignment="1" applyProtection="1">
      <alignment horizontal="right"/>
    </xf>
    <xf numFmtId="0" fontId="1" fillId="6" borderId="4" xfId="1" applyFont="1" applyFill="1" applyBorder="1" applyAlignment="1" applyProtection="1">
      <alignment horizontal="center"/>
    </xf>
    <xf numFmtId="0" fontId="1" fillId="6" borderId="0" xfId="1" applyFont="1" applyFill="1" applyBorder="1" applyAlignment="1" applyProtection="1">
      <alignment horizontal="center"/>
    </xf>
    <xf numFmtId="0" fontId="1" fillId="6" borderId="5" xfId="1" applyFont="1" applyFill="1" applyBorder="1" applyAlignment="1" applyProtection="1">
      <alignment horizontal="center"/>
    </xf>
    <xf numFmtId="0" fontId="1" fillId="8" borderId="4" xfId="1" applyFont="1" applyFill="1" applyBorder="1" applyAlignment="1" applyProtection="1">
      <alignment horizontal="center"/>
    </xf>
    <xf numFmtId="0" fontId="1" fillId="8" borderId="0" xfId="1" applyFont="1" applyFill="1" applyBorder="1" applyAlignment="1" applyProtection="1">
      <alignment horizontal="center"/>
    </xf>
    <xf numFmtId="0" fontId="1" fillId="8" borderId="5" xfId="1" applyFont="1" applyFill="1" applyBorder="1" applyAlignment="1" applyProtection="1">
      <alignment horizontal="center"/>
    </xf>
    <xf numFmtId="0" fontId="1" fillId="5" borderId="4" xfId="1" applyFont="1" applyFill="1" applyBorder="1" applyAlignment="1" applyProtection="1">
      <alignment horizontal="center"/>
    </xf>
    <xf numFmtId="0" fontId="1" fillId="5" borderId="0" xfId="1" applyFont="1" applyFill="1" applyBorder="1" applyAlignment="1" applyProtection="1">
      <alignment horizontal="center"/>
    </xf>
    <xf numFmtId="0" fontId="1" fillId="5" borderId="5" xfId="1" applyFont="1" applyFill="1" applyBorder="1" applyAlignment="1" applyProtection="1">
      <alignment horizontal="center"/>
    </xf>
    <xf numFmtId="0" fontId="1" fillId="3" borderId="4" xfId="1" applyFont="1" applyFill="1" applyBorder="1" applyAlignment="1" applyProtection="1">
      <alignment horizontal="center"/>
    </xf>
    <xf numFmtId="0" fontId="1" fillId="3" borderId="0" xfId="1" applyFont="1" applyFill="1" applyBorder="1" applyAlignment="1" applyProtection="1">
      <alignment horizontal="center"/>
    </xf>
    <xf numFmtId="0" fontId="1" fillId="3" borderId="5" xfId="1" applyFont="1" applyFill="1" applyBorder="1" applyAlignment="1" applyProtection="1">
      <alignment horizontal="center"/>
    </xf>
    <xf numFmtId="0" fontId="4" fillId="2" borderId="0" xfId="0" applyFont="1" applyFill="1" applyAlignment="1" applyProtection="1">
      <alignment horizontal="center" vertic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8" fillId="7" borderId="1" xfId="0" applyFont="1" applyFill="1" applyBorder="1" applyAlignment="1" applyProtection="1">
      <alignment wrapText="1"/>
    </xf>
    <xf numFmtId="0" fontId="8" fillId="7" borderId="1" xfId="0" quotePrefix="1" applyFont="1" applyFill="1" applyBorder="1" applyAlignment="1" applyProtection="1">
      <alignment wrapText="1"/>
    </xf>
    <xf numFmtId="49" fontId="8" fillId="7" borderId="2" xfId="0" applyNumberFormat="1" applyFont="1" applyFill="1" applyBorder="1" applyAlignment="1" applyProtection="1">
      <alignment horizontal="left" wrapText="1"/>
    </xf>
    <xf numFmtId="49" fontId="8" fillId="7" borderId="6" xfId="0" applyNumberFormat="1" applyFont="1" applyFill="1" applyBorder="1" applyAlignment="1" applyProtection="1">
      <alignment horizontal="left" wrapText="1"/>
    </xf>
    <xf numFmtId="49" fontId="8" fillId="7" borderId="3" xfId="0" applyNumberFormat="1" applyFont="1" applyFill="1" applyBorder="1" applyAlignment="1" applyProtection="1">
      <alignment horizontal="left" wrapText="1"/>
    </xf>
    <xf numFmtId="0" fontId="8" fillId="7" borderId="1" xfId="0" applyFont="1" applyFill="1" applyBorder="1" applyAlignment="1" applyProtection="1">
      <alignment horizontal="left" wrapText="1"/>
    </xf>
    <xf numFmtId="0" fontId="16" fillId="4" borderId="1" xfId="0" applyFont="1" applyFill="1" applyBorder="1" applyAlignment="1" applyProtection="1"/>
    <xf numFmtId="0" fontId="7" fillId="3" borderId="1" xfId="0" applyFont="1" applyFill="1" applyBorder="1" applyAlignment="1" applyProtection="1"/>
    <xf numFmtId="0" fontId="8" fillId="4" borderId="1" xfId="0" applyFont="1" applyFill="1" applyBorder="1" applyAlignment="1" applyProtection="1">
      <alignment wrapText="1"/>
    </xf>
    <xf numFmtId="0" fontId="8" fillId="7" borderId="2" xfId="0" quotePrefix="1" applyFont="1" applyFill="1" applyBorder="1" applyAlignment="1" applyProtection="1">
      <alignment horizontal="left" wrapText="1"/>
    </xf>
    <xf numFmtId="0" fontId="8" fillId="7" borderId="6" xfId="0" quotePrefix="1" applyFont="1" applyFill="1" applyBorder="1" applyAlignment="1" applyProtection="1">
      <alignment horizontal="left" wrapText="1"/>
    </xf>
    <xf numFmtId="0" fontId="8" fillId="7" borderId="3" xfId="0" quotePrefix="1" applyFont="1" applyFill="1" applyBorder="1" applyAlignment="1" applyProtection="1">
      <alignment horizontal="left" wrapText="1"/>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4" borderId="1" xfId="0" applyFont="1" applyFill="1" applyBorder="1" applyAlignment="1" applyProtection="1">
      <alignment horizontal="left"/>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7" borderId="2" xfId="0" applyFont="1" applyFill="1" applyBorder="1" applyAlignment="1" applyProtection="1">
      <alignment horizontal="left"/>
    </xf>
    <xf numFmtId="0" fontId="8" fillId="7" borderId="6" xfId="0" applyFont="1" applyFill="1" applyBorder="1" applyAlignment="1" applyProtection="1">
      <alignment horizontal="left"/>
    </xf>
    <xf numFmtId="0" fontId="8" fillId="7" borderId="3" xfId="0" applyFont="1" applyFill="1" applyBorder="1" applyAlignment="1" applyProtection="1">
      <alignment horizontal="left"/>
    </xf>
    <xf numFmtId="0" fontId="8" fillId="7" borderId="2" xfId="0" quotePrefix="1" applyFont="1" applyFill="1" applyBorder="1" applyAlignment="1" applyProtection="1">
      <alignment horizontal="left"/>
    </xf>
    <xf numFmtId="0" fontId="8" fillId="7" borderId="6" xfId="0" quotePrefix="1" applyFont="1" applyFill="1" applyBorder="1" applyAlignment="1" applyProtection="1">
      <alignment horizontal="left"/>
    </xf>
    <xf numFmtId="0" fontId="8" fillId="7" borderId="3" xfId="0" quotePrefix="1" applyFont="1" applyFill="1" applyBorder="1" applyAlignment="1" applyProtection="1">
      <alignment horizontal="left"/>
    </xf>
    <xf numFmtId="0" fontId="8" fillId="7" borderId="2" xfId="0" applyFont="1" applyFill="1" applyBorder="1" applyAlignment="1" applyProtection="1">
      <alignment horizontal="left" wrapText="1"/>
    </xf>
    <xf numFmtId="0" fontId="8" fillId="7" borderId="6" xfId="0" applyFont="1" applyFill="1" applyBorder="1" applyAlignment="1" applyProtection="1">
      <alignment horizontal="left" wrapText="1"/>
    </xf>
    <xf numFmtId="0" fontId="8" fillId="7" borderId="3" xfId="0"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0" fontId="7" fillId="2" borderId="0" xfId="0" applyFont="1" applyFill="1" applyBorder="1" applyAlignment="1" applyProtection="1">
      <alignment horizontal="left"/>
    </xf>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xf numFmtId="0" fontId="7" fillId="3" borderId="3" xfId="0" applyFont="1" applyFill="1" applyBorder="1" applyAlignment="1" applyProtection="1"/>
  </cellXfs>
  <cellStyles count="5">
    <cellStyle name="Komma" xfId="4" builtinId="3"/>
    <cellStyle name="Link" xfId="1" builtinId="8"/>
    <cellStyle name="Normal" xfId="0" builtinId="0"/>
    <cellStyle name="Normal 12" xfId="2"/>
    <cellStyle name="Procent" xfId="3" builtinId="5"/>
  </cellStyles>
  <dxfs count="0"/>
  <tableStyles count="0" defaultTableStyle="TableStyleMedium2" defaultPivotStyle="PivotStyleLight16"/>
  <colors>
    <mruColors>
      <color rgb="FFB6DDF3"/>
      <color rgb="FF212121"/>
      <color rgb="FFF2DCDB"/>
      <color rgb="FF650816"/>
      <color rgb="FF4C4C4C"/>
      <color rgb="FFBFBFBF"/>
      <color rgb="FFD9D9D9"/>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tema">
  <a:themeElements>
    <a:clrScheme name="Kont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ont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printerSettings" Target="../printerSettings/printerSettings18.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21.bin"/><Relationship Id="rId1" Type="http://schemas.openxmlformats.org/officeDocument/2006/relationships/printerSettings" Target="../printerSettings/printerSettings20.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23.bin"/><Relationship Id="rId1" Type="http://schemas.openxmlformats.org/officeDocument/2006/relationships/printerSettings" Target="../printerSettings/printerSettings22.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25.bin"/><Relationship Id="rId1" Type="http://schemas.openxmlformats.org/officeDocument/2006/relationships/printerSettings" Target="../printerSettings/printerSettings24.bin"/></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27.bin"/><Relationship Id="rId1" Type="http://schemas.openxmlformats.org/officeDocument/2006/relationships/printerSettings" Target="../printerSettings/printerSettings26.bin"/></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29.bin"/><Relationship Id="rId1" Type="http://schemas.openxmlformats.org/officeDocument/2006/relationships/printerSettings" Target="../printerSettings/printerSettings28.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
  <dimension ref="A1:I49"/>
  <sheetViews>
    <sheetView showGridLines="0" tabSelected="1" view="pageLayout" zoomScale="87" zoomScaleNormal="100" zoomScalePageLayoutView="87" workbookViewId="0"/>
  </sheetViews>
  <sheetFormatPr defaultColWidth="9.140625" defaultRowHeight="15" x14ac:dyDescent="0.25"/>
  <cols>
    <col min="1" max="1" width="9.140625" style="2"/>
    <col min="2" max="2" width="5.85546875" style="2" customWidth="1"/>
    <col min="3" max="4" width="9.140625" style="2"/>
    <col min="5" max="5" width="11.7109375" style="2" customWidth="1"/>
    <col min="6" max="6" width="11.5703125" style="2" customWidth="1"/>
    <col min="7" max="8" width="9.140625" style="2"/>
    <col min="9" max="9" width="12.140625" style="2" customWidth="1"/>
    <col min="10" max="16384" width="9.140625" style="2"/>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
      <c r="C3" s="1"/>
      <c r="D3" s="1"/>
      <c r="E3" s="1"/>
      <c r="F3" s="1"/>
      <c r="G3" s="1"/>
      <c r="H3" s="1"/>
      <c r="I3" s="1"/>
    </row>
    <row r="4" spans="1:9" ht="15" customHeight="1" x14ac:dyDescent="0.25">
      <c r="A4" s="1"/>
      <c r="B4" s="1"/>
      <c r="C4" s="1"/>
      <c r="D4" s="1"/>
      <c r="E4" s="1"/>
      <c r="F4" s="1"/>
      <c r="G4" s="1"/>
      <c r="H4" s="1"/>
      <c r="I4" s="1"/>
    </row>
    <row r="5" spans="1:9" x14ac:dyDescent="0.25">
      <c r="A5" s="1"/>
      <c r="B5" s="1"/>
      <c r="C5" s="1"/>
      <c r="D5" s="1"/>
      <c r="E5" s="1"/>
      <c r="F5" s="1"/>
      <c r="G5" s="1"/>
      <c r="H5" s="1"/>
      <c r="I5" s="1"/>
    </row>
    <row r="6" spans="1:9" ht="15" customHeight="1" x14ac:dyDescent="0.25">
      <c r="A6" s="1"/>
      <c r="B6" s="1"/>
      <c r="C6" s="3"/>
      <c r="D6" s="89" t="s">
        <v>4</v>
      </c>
      <c r="E6" s="89"/>
      <c r="F6" s="89"/>
      <c r="G6" s="89"/>
      <c r="H6" s="3"/>
      <c r="I6" s="1"/>
    </row>
    <row r="7" spans="1:9" ht="15" customHeight="1" x14ac:dyDescent="0.25">
      <c r="A7" s="1"/>
      <c r="B7" s="1"/>
      <c r="C7" s="3"/>
      <c r="D7" s="89"/>
      <c r="E7" s="89"/>
      <c r="F7" s="89"/>
      <c r="G7" s="89"/>
      <c r="H7" s="3"/>
      <c r="I7" s="1"/>
    </row>
    <row r="8" spans="1:9" ht="15.75" x14ac:dyDescent="0.25">
      <c r="A8" s="1"/>
      <c r="B8" s="1"/>
      <c r="C8" s="4"/>
      <c r="D8" s="91" t="s">
        <v>105</v>
      </c>
      <c r="E8" s="91"/>
      <c r="F8" s="91"/>
      <c r="G8" s="91"/>
      <c r="H8" s="1"/>
      <c r="I8" s="1"/>
    </row>
    <row r="9" spans="1:9" x14ac:dyDescent="0.25">
      <c r="A9" s="1"/>
      <c r="B9" s="1"/>
      <c r="C9" s="5"/>
      <c r="D9" s="5"/>
      <c r="E9" s="5"/>
      <c r="F9" s="5"/>
      <c r="G9" s="5"/>
      <c r="H9" s="5"/>
      <c r="I9" s="1"/>
    </row>
    <row r="10" spans="1:9" x14ac:dyDescent="0.25">
      <c r="A10" s="1"/>
      <c r="B10" s="5"/>
      <c r="C10" s="5"/>
      <c r="D10" s="5"/>
      <c r="E10" s="5"/>
      <c r="F10" s="5"/>
      <c r="G10" s="5"/>
      <c r="H10" s="5"/>
      <c r="I10" s="1"/>
    </row>
    <row r="11" spans="1:9" x14ac:dyDescent="0.25">
      <c r="A11" s="1"/>
      <c r="B11" s="5"/>
      <c r="C11" s="5"/>
      <c r="D11" s="90" t="s">
        <v>5</v>
      </c>
      <c r="E11" s="90"/>
      <c r="F11" s="90"/>
      <c r="G11" s="90"/>
      <c r="H11" s="5"/>
      <c r="I11" s="1"/>
    </row>
    <row r="12" spans="1:9" x14ac:dyDescent="0.25">
      <c r="A12" s="1"/>
      <c r="B12" s="1"/>
      <c r="C12" s="1"/>
      <c r="D12" s="1"/>
      <c r="E12" s="1"/>
      <c r="F12" s="1"/>
      <c r="G12" s="1"/>
      <c r="H12" s="1"/>
      <c r="I12" s="1"/>
    </row>
    <row r="13" spans="1:9" x14ac:dyDescent="0.25">
      <c r="A13" s="1"/>
      <c r="B13" s="1"/>
      <c r="C13" s="6" t="s">
        <v>6</v>
      </c>
      <c r="D13" s="86" t="s">
        <v>78</v>
      </c>
      <c r="E13" s="87"/>
      <c r="F13" s="87"/>
      <c r="G13" s="88"/>
      <c r="H13" s="1"/>
      <c r="I13" s="1"/>
    </row>
    <row r="14" spans="1:9" x14ac:dyDescent="0.25">
      <c r="A14" s="1"/>
      <c r="B14" s="1"/>
      <c r="C14" s="6" t="s">
        <v>14</v>
      </c>
      <c r="D14" s="86" t="s">
        <v>110</v>
      </c>
      <c r="E14" s="87"/>
      <c r="F14" s="87"/>
      <c r="G14" s="88"/>
      <c r="H14" s="1"/>
      <c r="I14" s="1"/>
    </row>
    <row r="15" spans="1:9" x14ac:dyDescent="0.25">
      <c r="A15" s="1"/>
      <c r="B15" s="1"/>
      <c r="C15" s="6" t="s">
        <v>28</v>
      </c>
      <c r="D15" s="86" t="s">
        <v>64</v>
      </c>
      <c r="E15" s="87"/>
      <c r="F15" s="87"/>
      <c r="G15" s="88"/>
      <c r="H15" s="1"/>
      <c r="I15" s="1"/>
    </row>
    <row r="16" spans="1:9" x14ac:dyDescent="0.25">
      <c r="A16" s="1"/>
      <c r="B16" s="1"/>
      <c r="C16" s="6" t="s">
        <v>29</v>
      </c>
      <c r="D16" s="86" t="s">
        <v>79</v>
      </c>
      <c r="E16" s="87"/>
      <c r="F16" s="87"/>
      <c r="G16" s="88"/>
      <c r="H16" s="1"/>
      <c r="I16" s="1"/>
    </row>
    <row r="17" spans="1:9" x14ac:dyDescent="0.25">
      <c r="A17" s="1"/>
      <c r="B17" s="1"/>
      <c r="C17" s="6" t="s">
        <v>49</v>
      </c>
      <c r="D17" s="86" t="s">
        <v>80</v>
      </c>
      <c r="E17" s="87"/>
      <c r="F17" s="87"/>
      <c r="G17" s="88"/>
      <c r="H17" s="1"/>
      <c r="I17" s="1"/>
    </row>
    <row r="18" spans="1:9" x14ac:dyDescent="0.25">
      <c r="A18" s="1"/>
      <c r="B18" s="1"/>
      <c r="C18" s="6" t="s">
        <v>7</v>
      </c>
      <c r="D18" s="83" t="s">
        <v>11</v>
      </c>
      <c r="E18" s="84"/>
      <c r="F18" s="84"/>
      <c r="G18" s="85"/>
      <c r="H18" s="1"/>
      <c r="I18" s="1"/>
    </row>
    <row r="19" spans="1:9" x14ac:dyDescent="0.25">
      <c r="A19" s="1"/>
      <c r="B19" s="1"/>
      <c r="C19" s="6" t="s">
        <v>8</v>
      </c>
      <c r="D19" s="77" t="s">
        <v>81</v>
      </c>
      <c r="E19" s="78"/>
      <c r="F19" s="78"/>
      <c r="G19" s="79"/>
      <c r="H19" s="1"/>
      <c r="I19" s="1"/>
    </row>
    <row r="20" spans="1:9" x14ac:dyDescent="0.25">
      <c r="A20" s="1"/>
      <c r="B20" s="1"/>
      <c r="C20" s="6" t="s">
        <v>46</v>
      </c>
      <c r="D20" s="77" t="s">
        <v>113</v>
      </c>
      <c r="E20" s="78"/>
      <c r="F20" s="78"/>
      <c r="G20" s="79"/>
      <c r="H20" s="1"/>
      <c r="I20" s="1"/>
    </row>
    <row r="21" spans="1:9" x14ac:dyDescent="0.25">
      <c r="A21" s="1"/>
      <c r="B21" s="1"/>
      <c r="C21" s="6" t="s">
        <v>150</v>
      </c>
      <c r="D21" s="77" t="s">
        <v>108</v>
      </c>
      <c r="E21" s="78"/>
      <c r="F21" s="78"/>
      <c r="G21" s="79"/>
      <c r="H21" s="1"/>
      <c r="I21" s="1"/>
    </row>
    <row r="22" spans="1:9" x14ac:dyDescent="0.25">
      <c r="A22" s="1"/>
      <c r="B22" s="1"/>
      <c r="C22" s="6" t="s">
        <v>120</v>
      </c>
      <c r="D22" s="77" t="s">
        <v>35</v>
      </c>
      <c r="E22" s="78"/>
      <c r="F22" s="78"/>
      <c r="G22" s="79"/>
      <c r="H22" s="1"/>
      <c r="I22" s="1"/>
    </row>
    <row r="23" spans="1:9" x14ac:dyDescent="0.25">
      <c r="A23" s="1"/>
      <c r="B23" s="1"/>
      <c r="C23" s="6" t="s">
        <v>121</v>
      </c>
      <c r="D23" s="77" t="s">
        <v>36</v>
      </c>
      <c r="E23" s="78"/>
      <c r="F23" s="78"/>
      <c r="G23" s="79"/>
      <c r="H23" s="1"/>
      <c r="I23" s="1"/>
    </row>
    <row r="24" spans="1:9" x14ac:dyDescent="0.25">
      <c r="A24" s="1"/>
      <c r="B24" s="1"/>
      <c r="C24" s="6" t="s">
        <v>9</v>
      </c>
      <c r="D24" s="77" t="s">
        <v>53</v>
      </c>
      <c r="E24" s="78"/>
      <c r="F24" s="78"/>
      <c r="G24" s="79"/>
      <c r="H24" s="1"/>
      <c r="I24" s="1"/>
    </row>
    <row r="25" spans="1:9" x14ac:dyDescent="0.25">
      <c r="A25" s="1"/>
      <c r="B25" s="1"/>
      <c r="C25" s="6" t="s">
        <v>41</v>
      </c>
      <c r="D25" s="77" t="s">
        <v>30</v>
      </c>
      <c r="E25" s="78"/>
      <c r="F25" s="78"/>
      <c r="G25" s="79"/>
      <c r="H25" s="1"/>
      <c r="I25" s="1"/>
    </row>
    <row r="26" spans="1:9" x14ac:dyDescent="0.25">
      <c r="A26" s="1"/>
      <c r="B26" s="1"/>
      <c r="C26" s="6" t="s">
        <v>122</v>
      </c>
      <c r="D26" s="80" t="s">
        <v>47</v>
      </c>
      <c r="E26" s="81"/>
      <c r="F26" s="81"/>
      <c r="G26" s="82"/>
      <c r="H26" s="1"/>
      <c r="I26" s="1"/>
    </row>
    <row r="27" spans="1:9" x14ac:dyDescent="0.25">
      <c r="A27" s="1"/>
      <c r="B27" s="1"/>
      <c r="C27" s="1"/>
      <c r="D27" s="1"/>
      <c r="E27" s="1"/>
      <c r="F27" s="1"/>
      <c r="G27" s="1"/>
      <c r="H27" s="1"/>
      <c r="I27" s="1"/>
    </row>
    <row r="28" spans="1:9" x14ac:dyDescent="0.25">
      <c r="A28" s="1"/>
      <c r="B28" s="1"/>
      <c r="C28" s="1"/>
      <c r="D28" s="1"/>
      <c r="E28" s="1"/>
      <c r="F28" s="1"/>
      <c r="G28" s="1"/>
      <c r="H28" s="1"/>
      <c r="I28" s="1"/>
    </row>
    <row r="29" spans="1:9" x14ac:dyDescent="0.25">
      <c r="A29" s="1"/>
      <c r="B29" s="1"/>
      <c r="C29" s="1"/>
      <c r="D29" s="1"/>
      <c r="E29" s="1"/>
      <c r="F29" s="1"/>
      <c r="G29" s="1"/>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sheetData>
  <sheetProtection algorithmName="SHA-512" hashValue="uPEJn4DvhnComembkjBE59E6avXWXrrJ2lAcT169yt3aavnAZOWq2OOVIVlB+mD4d0OR7+D6cTXNSwBTSeBDjg==" saltValue="rAC+GE/QicnXCDIOmPDQ2g==" spinCount="100000" sheet="1" objects="1" scenarios="1"/>
  <customSheetViews>
    <customSheetView guid="{61068CEC-D951-4EA8-B2F0-E3FAF0E2CE33}" showPageBreaks="1" showGridLines="0" view="pageLayout" topLeftCell="A7">
      <selection activeCell="E10" sqref="E10"/>
      <pageMargins left="0.71875" right="0.7" top="0.75" bottom="0.75" header="0.3" footer="0.3"/>
      <pageSetup paperSize="9" orientation="portrait" r:id="rId1"/>
    </customSheetView>
  </customSheetViews>
  <mergeCells count="17">
    <mergeCell ref="D14:G14"/>
    <mergeCell ref="D6:G7"/>
    <mergeCell ref="D19:G19"/>
    <mergeCell ref="D11:G11"/>
    <mergeCell ref="D8:G8"/>
    <mergeCell ref="D15:G15"/>
    <mergeCell ref="D16:G16"/>
    <mergeCell ref="D13:G13"/>
    <mergeCell ref="D17:G17"/>
    <mergeCell ref="D25:G25"/>
    <mergeCell ref="D26:G26"/>
    <mergeCell ref="D18:G18"/>
    <mergeCell ref="D21:G21"/>
    <mergeCell ref="D22:G22"/>
    <mergeCell ref="D24:G24"/>
    <mergeCell ref="D23:G23"/>
    <mergeCell ref="D20:G20"/>
  </mergeCells>
  <hyperlinks>
    <hyperlink ref="D14:G14" location="'Fane 2.2. Økonomisk ramme 2024'!A1" display="Vejledende økonomisk ramme for 2024"/>
    <hyperlink ref="D22:G22" location="'Fane 7.1. Varige tillæg'!A1" display="Varige tillæg"/>
    <hyperlink ref="D24:G24" location="'Fane 9. Tilknyttet virksomhed'!A1" display="Tilknyttet virksomhed"/>
    <hyperlink ref="D25:G25" location="'Fane 10. Bortfald'!A1" display="Bortfald"/>
    <hyperlink ref="D13:G13" location="'Fane 2.1. Økonomisk ramme 2023'!A1" display="Samlet økonomisk ramme for 2023"/>
    <hyperlink ref="D16:G16" location="'Fane 2.4. Økonomisk ramme 2026'!A1" display="Vejledende økonomisk ramme for 2026"/>
    <hyperlink ref="D15:G15" location="'Fane 2.3. Økonomisk ramme 2025'!A1" display="Vejledende økonomisk ramme for 2025"/>
    <hyperlink ref="D18:G18" location="'Fane 4. Ikke-påvirkelige omk.'!A1" display="Ikke-påvirkelige omkostninger"/>
    <hyperlink ref="D19:G19" location="'Fane 5. Kontrol af ØR2021'!A1" display="Kontrol af den økonomiske ramme for 2021"/>
    <hyperlink ref="D26:G26" location="'Fane 11. Nøgletal'!A1" display="Nøgletal"/>
    <hyperlink ref="D17:G17" location="'Fane 3. Omkostninger i ØR2022'!A1" display="Omkostninger i ØR2022"/>
    <hyperlink ref="D23:G23" location="'Fane 8.2. Engangstillæg'!A1" display="Engangstillæg"/>
    <hyperlink ref="D21:G21" location="'Fane 7. Anlægsprojekter (§ 19)'!A1" display="Anlægsprojekter (§ 19) "/>
    <hyperlink ref="D20:G20" location="'Fane 6. Skattesagen'!A1" display="Skattesagen"/>
  </hyperlinks>
  <pageMargins left="0.71875" right="0.7" top="0.75" bottom="0.75" header="0.3" footer="0.3"/>
  <pageSetup paperSize="9"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0"/>
  <dimension ref="A1:L46"/>
  <sheetViews>
    <sheetView showGridLines="0" view="pageLayout" zoomScaleNormal="100" workbookViewId="0"/>
  </sheetViews>
  <sheetFormatPr defaultColWidth="9.140625" defaultRowHeight="15" x14ac:dyDescent="0.25"/>
  <cols>
    <col min="1" max="1" width="3.5703125" style="2" customWidth="1"/>
    <col min="2" max="2" width="22.85546875" style="2" customWidth="1"/>
    <col min="3" max="3" width="6.5703125" style="2" customWidth="1"/>
    <col min="4" max="4" width="9.5703125" style="2" customWidth="1"/>
    <col min="5" max="5" width="3" style="2" customWidth="1"/>
    <col min="6" max="6" width="9.5703125" style="2" customWidth="1"/>
    <col min="7" max="7" width="3" style="2" customWidth="1"/>
    <col min="8" max="8" width="9.5703125" style="2" customWidth="1"/>
    <col min="9" max="9" width="3" style="2" customWidth="1"/>
    <col min="10" max="10" width="9.5703125" style="2" customWidth="1"/>
    <col min="11" max="11" width="3.28515625" style="2" customWidth="1"/>
    <col min="12" max="12" width="3.5703125" style="2" customWidth="1"/>
    <col min="13" max="16384" width="9.140625" style="2"/>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92" t="s">
        <v>114</v>
      </c>
      <c r="C3" s="92"/>
      <c r="D3" s="92"/>
      <c r="E3" s="92"/>
      <c r="F3" s="92"/>
      <c r="G3" s="92"/>
      <c r="H3" s="92"/>
      <c r="I3" s="92"/>
      <c r="J3" s="92"/>
      <c r="K3" s="92"/>
      <c r="L3" s="1"/>
    </row>
    <row r="4" spans="1:12" ht="15" customHeight="1" x14ac:dyDescent="0.25">
      <c r="A4" s="1"/>
      <c r="B4" s="92"/>
      <c r="C4" s="92"/>
      <c r="D4" s="92"/>
      <c r="E4" s="92"/>
      <c r="F4" s="92"/>
      <c r="G4" s="92"/>
      <c r="H4" s="92"/>
      <c r="I4" s="92"/>
      <c r="J4" s="92"/>
      <c r="K4" s="92"/>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113" t="s">
        <v>101</v>
      </c>
      <c r="C8" s="114"/>
      <c r="D8" s="114"/>
      <c r="E8" s="114"/>
      <c r="F8" s="114"/>
      <c r="G8" s="114"/>
      <c r="H8" s="114"/>
      <c r="I8" s="114"/>
      <c r="J8" s="114"/>
      <c r="K8" s="115"/>
      <c r="L8" s="1"/>
    </row>
    <row r="9" spans="1:12" ht="39.75" customHeight="1" x14ac:dyDescent="0.25">
      <c r="A9" s="1"/>
      <c r="B9" s="48" t="s">
        <v>0</v>
      </c>
      <c r="C9" s="16" t="s">
        <v>1</v>
      </c>
      <c r="D9" s="129" t="s">
        <v>111</v>
      </c>
      <c r="E9" s="130"/>
      <c r="F9" s="129" t="s">
        <v>2</v>
      </c>
      <c r="G9" s="130"/>
      <c r="H9" s="129" t="s">
        <v>112</v>
      </c>
      <c r="I9" s="130"/>
      <c r="J9" s="129" t="s">
        <v>23</v>
      </c>
      <c r="K9" s="130"/>
      <c r="L9" s="1"/>
    </row>
    <row r="10" spans="1:12" x14ac:dyDescent="0.25">
      <c r="A10" s="1"/>
      <c r="B10" s="63" t="s">
        <v>144</v>
      </c>
      <c r="C10" s="29">
        <v>0</v>
      </c>
      <c r="D10" s="8">
        <v>0</v>
      </c>
      <c r="E10" s="12" t="s">
        <v>3</v>
      </c>
      <c r="F10" s="8">
        <f>IFERROR(D10/C10,0)</f>
        <v>0</v>
      </c>
      <c r="G10" s="12" t="s">
        <v>3</v>
      </c>
      <c r="H10" s="8">
        <v>0</v>
      </c>
      <c r="I10" s="12" t="s">
        <v>3</v>
      </c>
      <c r="J10" s="8">
        <v>0</v>
      </c>
      <c r="K10" s="12" t="s">
        <v>3</v>
      </c>
      <c r="L10" s="1"/>
    </row>
    <row r="11" spans="1:12" x14ac:dyDescent="0.25">
      <c r="A11" s="1"/>
      <c r="B11" s="64" t="s">
        <v>102</v>
      </c>
      <c r="C11" s="65"/>
      <c r="D11" s="66"/>
      <c r="E11" s="66"/>
      <c r="F11" s="10">
        <f>SUM(F10:F10)</f>
        <v>0</v>
      </c>
      <c r="G11" s="11" t="s">
        <v>3</v>
      </c>
      <c r="H11" s="10">
        <f>SUM(H10:H10)</f>
        <v>0</v>
      </c>
      <c r="I11" s="11" t="s">
        <v>3</v>
      </c>
      <c r="J11" s="10">
        <f>SUM(J10:J10)</f>
        <v>0</v>
      </c>
      <c r="K11" s="11"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1"/>
      <c r="B43" s="1"/>
      <c r="C43" s="1"/>
      <c r="D43" s="1"/>
      <c r="E43" s="1"/>
      <c r="F43" s="1"/>
      <c r="G43" s="1"/>
      <c r="H43" s="1"/>
      <c r="I43" s="1"/>
      <c r="J43" s="1"/>
      <c r="K43" s="1"/>
      <c r="L43" s="1"/>
    </row>
    <row r="44" spans="1:12" x14ac:dyDescent="0.25">
      <c r="A44" s="1"/>
      <c r="B44" s="1"/>
      <c r="C44" s="1"/>
      <c r="D44" s="1"/>
      <c r="E44" s="1"/>
      <c r="F44" s="1"/>
      <c r="G44" s="1"/>
      <c r="H44" s="1"/>
      <c r="I44" s="1"/>
      <c r="J44" s="1"/>
      <c r="K44" s="1"/>
      <c r="L44" s="1"/>
    </row>
    <row r="45" spans="1:12" x14ac:dyDescent="0.25">
      <c r="A45" s="1"/>
      <c r="B45" s="1"/>
      <c r="C45" s="1"/>
      <c r="D45" s="1"/>
      <c r="E45" s="1"/>
      <c r="F45" s="1"/>
      <c r="G45" s="1"/>
      <c r="H45" s="1"/>
      <c r="I45" s="1"/>
      <c r="J45" s="1"/>
      <c r="K45" s="1"/>
      <c r="L45" s="1"/>
    </row>
    <row r="46" spans="1:12" x14ac:dyDescent="0.25">
      <c r="A46" s="1"/>
      <c r="B46" s="1"/>
      <c r="C46" s="1"/>
      <c r="D46" s="1"/>
      <c r="E46" s="1"/>
      <c r="F46" s="1"/>
      <c r="G46" s="1"/>
      <c r="H46" s="1"/>
      <c r="I46" s="1"/>
      <c r="J46" s="1"/>
      <c r="K46" s="1"/>
      <c r="L46" s="1"/>
    </row>
  </sheetData>
  <sheetProtection algorithmName="SHA-512" hashValue="/p6gkqAyUlciETbHkXIef4ig/GcIWvkjpVf7CG5ZfLi+/krYoso61qD1Gd8HE00Z95/QZEevhGUlOMrTkxMOgw==" saltValue="RILpy9KfhXEoL4yye0LYsA==" spinCount="100000" sheet="1" objects="1" scenarios="1"/>
  <customSheetViews>
    <customSheetView guid="{61068CEC-D951-4EA8-B2F0-E3FAF0E2CE33}" showPageBreaks="1" showGridLines="0" view="pageLayout">
      <selection activeCell="E12" sqref="E12"/>
      <pageMargins left="0.7" right="0.7" top="0.75" bottom="0.75" header="0.3" footer="0.3"/>
      <pageSetup paperSize="9" orientation="portrait" r:id="rId1"/>
    </customSheetView>
  </customSheetViews>
  <mergeCells count="6">
    <mergeCell ref="B3:K4"/>
    <mergeCell ref="B8:K8"/>
    <mergeCell ref="D9:E9"/>
    <mergeCell ref="F9:G9"/>
    <mergeCell ref="H9:I9"/>
    <mergeCell ref="J9:K9"/>
  </mergeCells>
  <pageMargins left="0.7" right="0.7" top="0.75" bottom="0.75" header="0.3" footer="0.3"/>
  <pageSetup paperSize="9" orientation="portrait"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9"/>
  <dimension ref="A1:G48"/>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2" t="s">
        <v>115</v>
      </c>
      <c r="C3" s="92"/>
      <c r="D3" s="92"/>
      <c r="E3" s="92"/>
      <c r="F3" s="92"/>
      <c r="G3" s="1"/>
    </row>
    <row r="4" spans="1:7" ht="15" customHeight="1" x14ac:dyDescent="0.25">
      <c r="A4" s="1"/>
      <c r="B4" s="92"/>
      <c r="C4" s="92"/>
      <c r="D4" s="92"/>
      <c r="E4" s="92"/>
      <c r="F4" s="92"/>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73" t="s">
        <v>32</v>
      </c>
      <c r="C8" s="22"/>
      <c r="D8" s="22"/>
      <c r="E8" s="22"/>
      <c r="F8" s="74"/>
      <c r="G8" s="1"/>
    </row>
    <row r="9" spans="1:7" ht="17.25" customHeight="1" x14ac:dyDescent="0.25">
      <c r="A9" s="1"/>
      <c r="B9" s="59" t="s">
        <v>15</v>
      </c>
      <c r="C9" s="59" t="s">
        <v>10</v>
      </c>
      <c r="D9" s="60"/>
      <c r="E9" s="59" t="s">
        <v>24</v>
      </c>
      <c r="F9" s="72"/>
      <c r="G9" s="1"/>
    </row>
    <row r="10" spans="1:7" x14ac:dyDescent="0.25">
      <c r="A10" s="1"/>
      <c r="B10" s="20" t="s">
        <v>140</v>
      </c>
      <c r="C10" s="19">
        <f>'Fane 7. Anlægsprojekter (§ 19)'!H11</f>
        <v>0</v>
      </c>
      <c r="D10" s="12" t="s">
        <v>3</v>
      </c>
      <c r="E10" s="8">
        <f>SUM('Fane 7. Anlægsprojekter (§ 19)'!F11,'Fane 7. Anlægsprojekter (§ 19)'!J11)</f>
        <v>0</v>
      </c>
      <c r="F10" s="12" t="s">
        <v>3</v>
      </c>
      <c r="G10" s="1"/>
    </row>
    <row r="11" spans="1:7" x14ac:dyDescent="0.25">
      <c r="A11" s="1"/>
      <c r="B11" s="73" t="s">
        <v>67</v>
      </c>
      <c r="C11" s="10">
        <f>SUM(C10:C10)</f>
        <v>0</v>
      </c>
      <c r="D11" s="11" t="s">
        <v>3</v>
      </c>
      <c r="E11" s="10">
        <f>SUM(E10:E10)</f>
        <v>0</v>
      </c>
      <c r="F11" s="11" t="s">
        <v>3</v>
      </c>
      <c r="G11" s="1"/>
    </row>
    <row r="12" spans="1:7" x14ac:dyDescent="0.25">
      <c r="A12" s="1"/>
      <c r="B12" s="73" t="s">
        <v>98</v>
      </c>
      <c r="C12" s="10">
        <f>C11*(1+'Fane 11. Nøgletal'!C15)</f>
        <v>0</v>
      </c>
      <c r="D12" s="11" t="s">
        <v>3</v>
      </c>
      <c r="E12" s="10">
        <f>E11*(1+'Fane 11. Nøgletal'!C15)</f>
        <v>0</v>
      </c>
      <c r="F12" s="11" t="s">
        <v>3</v>
      </c>
      <c r="G12" s="1"/>
    </row>
    <row r="13" spans="1:7" x14ac:dyDescent="0.25">
      <c r="A13" s="1"/>
      <c r="B13" s="1"/>
      <c r="C13" s="1"/>
      <c r="D13" s="1"/>
      <c r="E13" s="1"/>
      <c r="F13" s="1"/>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sheetData>
  <sheetProtection algorithmName="SHA-512" hashValue="Mp2p7ME2nKxzPc4vIkOlCxvRJZenpyXCqsc6nAajbpcgtzg7H2EEVtcyuoFh9cqtWI0IVFJbzSwwAn4EZoGycA==" saltValue="uoZyo1NcDXXNnaGMtQyGDQ==" spinCount="100000" sheet="1" objects="1" scenarios="1"/>
  <customSheetViews>
    <customSheetView guid="{61068CEC-D951-4EA8-B2F0-E3FAF0E2CE33}" showPageBreaks="1" showGridLines="0" view="pageLayout">
      <selection activeCell="I17" sqref="I17"/>
      <pageMargins left="0.7" right="0.7" top="0.75" bottom="0.75" header="0.3" footer="0.3"/>
      <pageSetup paperSize="9" orientation="portrait" r:id="rId1"/>
    </customSheetView>
  </customSheetViews>
  <mergeCells count="1">
    <mergeCell ref="B3:F4"/>
  </mergeCells>
  <pageMargins left="0.7" right="0.7" top="0.75" bottom="0.75" header="0.3" footer="0.3"/>
  <pageSetup paperSize="9" orientation="portrait"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1"/>
  <dimension ref="A1:G39"/>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2" t="s">
        <v>116</v>
      </c>
      <c r="C3" s="92"/>
      <c r="D3" s="92"/>
      <c r="E3" s="92"/>
      <c r="F3" s="92"/>
      <c r="G3" s="1"/>
    </row>
    <row r="4" spans="1:7" ht="15" customHeight="1" x14ac:dyDescent="0.25">
      <c r="A4" s="1"/>
      <c r="B4" s="92"/>
      <c r="C4" s="92"/>
      <c r="D4" s="92"/>
      <c r="E4" s="92"/>
      <c r="F4" s="92"/>
      <c r="G4" s="1"/>
    </row>
    <row r="5" spans="1:7" x14ac:dyDescent="0.25">
      <c r="A5" s="1"/>
      <c r="B5" s="1"/>
      <c r="C5" s="1"/>
      <c r="D5" s="1"/>
      <c r="E5" s="1"/>
      <c r="F5" s="1"/>
      <c r="G5" s="1"/>
    </row>
    <row r="6" spans="1:7" x14ac:dyDescent="0.25">
      <c r="A6" s="1"/>
      <c r="B6" s="1"/>
      <c r="C6" s="1"/>
      <c r="D6" s="1"/>
      <c r="E6" s="1"/>
      <c r="F6" s="1"/>
      <c r="G6" s="1"/>
    </row>
    <row r="7" spans="1:7" x14ac:dyDescent="0.25">
      <c r="A7" s="1"/>
      <c r="B7" s="113" t="s">
        <v>42</v>
      </c>
      <c r="C7" s="114"/>
      <c r="D7" s="114"/>
      <c r="E7" s="114"/>
      <c r="F7" s="115"/>
      <c r="G7" s="1"/>
    </row>
    <row r="8" spans="1:7" x14ac:dyDescent="0.25">
      <c r="A8" s="1"/>
      <c r="B8" s="59" t="s">
        <v>15</v>
      </c>
      <c r="C8" s="59" t="s">
        <v>10</v>
      </c>
      <c r="D8" s="60"/>
      <c r="E8" s="59" t="s">
        <v>24</v>
      </c>
      <c r="F8" s="72"/>
      <c r="G8" s="1"/>
    </row>
    <row r="9" spans="1:7" x14ac:dyDescent="0.25">
      <c r="A9" s="1"/>
      <c r="B9" s="20" t="s">
        <v>141</v>
      </c>
      <c r="C9" s="19">
        <v>297725</v>
      </c>
      <c r="D9" s="12" t="s">
        <v>3</v>
      </c>
      <c r="E9" s="19">
        <v>0</v>
      </c>
      <c r="F9" s="12" t="s">
        <v>3</v>
      </c>
      <c r="G9" s="1"/>
    </row>
    <row r="10" spans="1:7" x14ac:dyDescent="0.25">
      <c r="A10" s="1"/>
      <c r="B10" s="73" t="s">
        <v>107</v>
      </c>
      <c r="C10" s="10">
        <f>SUM(C9:C9)</f>
        <v>297725</v>
      </c>
      <c r="D10" s="11" t="s">
        <v>3</v>
      </c>
      <c r="E10" s="10">
        <f>SUM(E9:E9)</f>
        <v>0</v>
      </c>
      <c r="F10" s="11" t="s">
        <v>3</v>
      </c>
      <c r="G10" s="1"/>
    </row>
    <row r="11" spans="1:7" x14ac:dyDescent="0.25">
      <c r="A11" s="1"/>
      <c r="B11" s="73" t="s">
        <v>60</v>
      </c>
      <c r="C11" s="10">
        <f>C10*(1+'Fane 11. Nøgletal'!C15)^2</f>
        <v>319300.34475600003</v>
      </c>
      <c r="D11" s="11" t="s">
        <v>3</v>
      </c>
      <c r="E11" s="10">
        <f>E10*(1+'Fane 11. Nøgletal'!C15)^2</f>
        <v>0</v>
      </c>
      <c r="F11" s="11" t="s">
        <v>3</v>
      </c>
      <c r="G11" s="1"/>
    </row>
    <row r="12" spans="1:7" x14ac:dyDescent="0.25">
      <c r="A12" s="1"/>
      <c r="B12" s="1"/>
      <c r="C12" s="1"/>
      <c r="D12" s="1"/>
      <c r="E12" s="1"/>
      <c r="F12" s="1"/>
      <c r="G12" s="1"/>
    </row>
    <row r="13" spans="1:7" x14ac:dyDescent="0.25">
      <c r="A13" s="1"/>
      <c r="B13" s="131"/>
      <c r="C13" s="131"/>
      <c r="D13" s="131"/>
      <c r="E13" s="131"/>
      <c r="F13" s="131"/>
      <c r="G13" s="1"/>
    </row>
    <row r="14" spans="1:7" x14ac:dyDescent="0.25">
      <c r="A14" s="1"/>
      <c r="B14" s="39"/>
      <c r="C14" s="39"/>
      <c r="D14" s="39"/>
      <c r="E14" s="39"/>
      <c r="F14" s="40"/>
      <c r="G14" s="1"/>
    </row>
    <row r="15" spans="1:7" x14ac:dyDescent="0.25">
      <c r="A15" s="1"/>
      <c r="B15" s="41"/>
      <c r="C15" s="42"/>
      <c r="D15" s="43"/>
      <c r="E15" s="42"/>
      <c r="F15" s="43"/>
      <c r="G15" s="1"/>
    </row>
    <row r="16" spans="1:7" x14ac:dyDescent="0.25">
      <c r="A16" s="1"/>
      <c r="B16" s="41"/>
      <c r="C16" s="42"/>
      <c r="D16" s="43"/>
      <c r="E16" s="42"/>
      <c r="F16" s="43"/>
      <c r="G16" s="1"/>
    </row>
    <row r="17" spans="1:7" x14ac:dyDescent="0.25">
      <c r="A17" s="1"/>
      <c r="B17" s="44"/>
      <c r="C17" s="45"/>
      <c r="D17" s="46"/>
      <c r="E17" s="45"/>
      <c r="F17" s="46"/>
      <c r="G17" s="1"/>
    </row>
    <row r="18" spans="1:7" x14ac:dyDescent="0.25">
      <c r="A18" s="1"/>
      <c r="B18" s="44"/>
      <c r="C18" s="45"/>
      <c r="D18" s="46"/>
      <c r="E18" s="45"/>
      <c r="F18" s="46"/>
      <c r="G18" s="1"/>
    </row>
    <row r="19" spans="1:7" x14ac:dyDescent="0.25">
      <c r="A19" s="1"/>
      <c r="B19" s="38"/>
      <c r="C19" s="38"/>
      <c r="D19" s="38"/>
      <c r="E19" s="38"/>
      <c r="F19" s="38"/>
      <c r="G19" s="1"/>
    </row>
    <row r="20" spans="1:7" x14ac:dyDescent="0.25">
      <c r="A20" s="1"/>
      <c r="B20" s="131"/>
      <c r="C20" s="131"/>
      <c r="D20" s="131"/>
      <c r="E20" s="131"/>
      <c r="F20" s="131"/>
      <c r="G20" s="1"/>
    </row>
    <row r="21" spans="1:7" x14ac:dyDescent="0.25">
      <c r="A21" s="1"/>
      <c r="B21" s="39"/>
      <c r="C21" s="39"/>
      <c r="D21" s="39"/>
      <c r="E21" s="39"/>
      <c r="F21" s="40"/>
      <c r="G21" s="1"/>
    </row>
    <row r="22" spans="1:7" x14ac:dyDescent="0.25">
      <c r="A22" s="1"/>
      <c r="B22" s="41"/>
      <c r="C22" s="42"/>
      <c r="D22" s="43"/>
      <c r="E22" s="42"/>
      <c r="F22" s="43"/>
      <c r="G22" s="1"/>
    </row>
    <row r="23" spans="1:7" x14ac:dyDescent="0.25">
      <c r="A23" s="1"/>
      <c r="B23" s="41"/>
      <c r="C23" s="42"/>
      <c r="D23" s="43"/>
      <c r="E23" s="42"/>
      <c r="F23" s="43"/>
      <c r="G23" s="1"/>
    </row>
    <row r="24" spans="1:7" x14ac:dyDescent="0.25">
      <c r="A24" s="1"/>
      <c r="B24" s="44"/>
      <c r="C24" s="45"/>
      <c r="D24" s="46"/>
      <c r="E24" s="45"/>
      <c r="F24" s="46"/>
      <c r="G24" s="1"/>
    </row>
    <row r="25" spans="1:7" x14ac:dyDescent="0.25">
      <c r="A25" s="1"/>
      <c r="B25" s="44"/>
      <c r="C25" s="45"/>
      <c r="D25" s="46"/>
      <c r="E25" s="45"/>
      <c r="F25" s="46"/>
      <c r="G25" s="1"/>
    </row>
    <row r="26" spans="1:7" x14ac:dyDescent="0.25">
      <c r="A26" s="1"/>
      <c r="B26" s="38"/>
      <c r="C26" s="38"/>
      <c r="D26" s="38"/>
      <c r="E26" s="38"/>
      <c r="F26" s="38"/>
      <c r="G26" s="1"/>
    </row>
    <row r="27" spans="1:7" x14ac:dyDescent="0.25">
      <c r="A27" s="1"/>
      <c r="B27" s="131"/>
      <c r="C27" s="131"/>
      <c r="D27" s="131"/>
      <c r="E27" s="131"/>
      <c r="F27" s="131"/>
      <c r="G27" s="1"/>
    </row>
    <row r="28" spans="1:7" x14ac:dyDescent="0.25">
      <c r="A28" s="1"/>
      <c r="B28" s="39"/>
      <c r="C28" s="39"/>
      <c r="D28" s="39"/>
      <c r="E28" s="39"/>
      <c r="F28" s="40"/>
      <c r="G28" s="1"/>
    </row>
    <row r="29" spans="1:7" x14ac:dyDescent="0.25">
      <c r="A29" s="1"/>
      <c r="B29" s="41"/>
      <c r="C29" s="42"/>
      <c r="D29" s="43"/>
      <c r="E29" s="42"/>
      <c r="F29" s="43"/>
      <c r="G29" s="1"/>
    </row>
    <row r="30" spans="1:7" x14ac:dyDescent="0.25">
      <c r="A30" s="1"/>
      <c r="B30" s="41"/>
      <c r="C30" s="42"/>
      <c r="D30" s="43"/>
      <c r="E30" s="42"/>
      <c r="F30" s="43"/>
      <c r="G30" s="1"/>
    </row>
    <row r="31" spans="1:7" x14ac:dyDescent="0.25">
      <c r="A31" s="1"/>
      <c r="B31" s="44"/>
      <c r="C31" s="45"/>
      <c r="D31" s="46"/>
      <c r="E31" s="45"/>
      <c r="F31" s="46"/>
      <c r="G31" s="1"/>
    </row>
    <row r="32" spans="1:7" x14ac:dyDescent="0.25">
      <c r="A32" s="1"/>
      <c r="B32" s="44"/>
      <c r="C32" s="45"/>
      <c r="D32" s="46"/>
      <c r="E32" s="45"/>
      <c r="F32" s="46"/>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sheetData>
  <sheetProtection algorithmName="SHA-512" hashValue="AEG8D1+3NWJaODBlvqCgCYMbNcrbWKDt5xfAU4QJd09qbc0BnjHl1Yhd8R6kQ+xIR9jDOHsupkmfRxopQy/GIQ==" saltValue="rtCXgbQB+QcvbhL9Mi5xgQ==" spinCount="100000" sheet="1" objects="1" scenarios="1"/>
  <customSheetViews>
    <customSheetView guid="{61068CEC-D951-4EA8-B2F0-E3FAF0E2CE33}" showPageBreaks="1" showGridLines="0" view="pageLayout" topLeftCell="A4">
      <pageMargins left="0.7" right="0.7" top="0.75" bottom="0.75" header="0.3" footer="0.3"/>
      <pageSetup paperSize="9" orientation="portrait" r:id="rId1"/>
    </customSheetView>
  </customSheetViews>
  <mergeCells count="5">
    <mergeCell ref="B27:F27"/>
    <mergeCell ref="B3:F4"/>
    <mergeCell ref="B7:F7"/>
    <mergeCell ref="B13:F13"/>
    <mergeCell ref="B20:F20"/>
  </mergeCells>
  <pageMargins left="0.7" right="0.7" top="0.75" bottom="0.75" header="0.3" footer="0.3"/>
  <pageSetup paperSize="9" orientation="portrait"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2"/>
  <dimension ref="A1:G45"/>
  <sheetViews>
    <sheetView showGridLines="0" view="pageLayout" zoomScaleNormal="100" workbookViewId="0"/>
  </sheetViews>
  <sheetFormatPr defaultColWidth="9.140625" defaultRowHeight="15" x14ac:dyDescent="0.25"/>
  <cols>
    <col min="1" max="1" width="5.42578125" style="2" customWidth="1"/>
    <col min="2" max="2" width="41.140625" style="2" bestFit="1" customWidth="1"/>
    <col min="3" max="3" width="13.42578125" style="2" customWidth="1"/>
    <col min="4" max="4" width="3.28515625" style="2" customWidth="1"/>
    <col min="5" max="5" width="14.42578125" style="2" customWidth="1"/>
    <col min="6" max="6" width="3.28515625" style="2" customWidth="1"/>
    <col min="7" max="7" width="5.8554687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4" t="s">
        <v>117</v>
      </c>
      <c r="C3" s="94"/>
      <c r="D3" s="94"/>
      <c r="E3" s="94"/>
      <c r="F3" s="94"/>
      <c r="G3" s="1"/>
    </row>
    <row r="4" spans="1:7" ht="25.5" customHeight="1" x14ac:dyDescent="0.25">
      <c r="A4" s="1"/>
      <c r="B4" s="94"/>
      <c r="C4" s="94"/>
      <c r="D4" s="94"/>
      <c r="E4" s="94"/>
      <c r="F4" s="94"/>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13" t="s">
        <v>58</v>
      </c>
      <c r="C8" s="114"/>
      <c r="D8" s="114"/>
      <c r="E8" s="114"/>
      <c r="F8" s="115"/>
      <c r="G8" s="1"/>
    </row>
    <row r="9" spans="1:7" ht="15" customHeight="1" x14ac:dyDescent="0.25">
      <c r="A9" s="1"/>
      <c r="B9" s="71" t="s">
        <v>61</v>
      </c>
      <c r="C9" s="132" t="s">
        <v>10</v>
      </c>
      <c r="D9" s="133"/>
      <c r="E9" s="132" t="s">
        <v>24</v>
      </c>
      <c r="F9" s="133"/>
      <c r="G9" s="1"/>
    </row>
    <row r="10" spans="1:7" x14ac:dyDescent="0.25">
      <c r="A10" s="1"/>
      <c r="B10" s="20" t="s">
        <v>142</v>
      </c>
      <c r="C10" s="8">
        <v>0</v>
      </c>
      <c r="D10" s="12" t="s">
        <v>3</v>
      </c>
      <c r="E10" s="8">
        <v>0</v>
      </c>
      <c r="F10" s="12" t="s">
        <v>3</v>
      </c>
      <c r="G10" s="1"/>
    </row>
    <row r="11" spans="1:7" ht="28.5" customHeight="1" x14ac:dyDescent="0.25">
      <c r="A11" s="1"/>
      <c r="B11" s="18" t="s">
        <v>68</v>
      </c>
      <c r="C11" s="10">
        <f>SUM(C10:C10)</f>
        <v>0</v>
      </c>
      <c r="D11" s="11" t="s">
        <v>3</v>
      </c>
      <c r="E11" s="10">
        <f>SUM(E10:E10)</f>
        <v>0</v>
      </c>
      <c r="F11" s="11" t="s">
        <v>3</v>
      </c>
      <c r="G11" s="1"/>
    </row>
    <row r="12" spans="1:7" ht="27" customHeight="1" x14ac:dyDescent="0.25">
      <c r="A12" s="1"/>
      <c r="B12" s="18" t="s">
        <v>99</v>
      </c>
      <c r="C12" s="10">
        <f>C11*(1+'Fane 11. Nøgletal'!C15)</f>
        <v>0</v>
      </c>
      <c r="D12" s="11" t="s">
        <v>3</v>
      </c>
      <c r="E12" s="10">
        <f>E11*(1+'Fane 11. Nøgletal'!C15)</f>
        <v>0</v>
      </c>
      <c r="F12" s="11" t="s">
        <v>3</v>
      </c>
      <c r="G12" s="1"/>
    </row>
    <row r="13" spans="1:7" x14ac:dyDescent="0.25">
      <c r="A13" s="1"/>
      <c r="B13" s="1"/>
      <c r="C13" s="1"/>
      <c r="D13" s="1"/>
      <c r="E13" s="1"/>
      <c r="F13" s="1"/>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sheetData>
  <sheetProtection algorithmName="SHA-512" hashValue="2M82Tzlx0PXw+Tm0VN+oCl44w4obW9oLEPJbh/q5MUi+TN67D+/crsNkMsG101FRxhNwfMsvGt2eQPuKPXqM+w==" saltValue="d+zfDJBsHV14/sBFgfW9qg==" spinCount="100000" sheet="1" objects="1" scenarios="1"/>
  <customSheetViews>
    <customSheetView guid="{61068CEC-D951-4EA8-B2F0-E3FAF0E2CE33}" showPageBreaks="1" showGridLines="0" view="pageLayout">
      <selection activeCell="B3" sqref="B3:F4"/>
      <pageMargins left="0.7" right="0.7" top="0.75" bottom="0.75" header="0.3" footer="0.3"/>
      <pageSetup paperSize="9" orientation="portrait" r:id="rId1"/>
    </customSheetView>
  </customSheetViews>
  <mergeCells count="4">
    <mergeCell ref="B3:F4"/>
    <mergeCell ref="B8:F8"/>
    <mergeCell ref="C9:D9"/>
    <mergeCell ref="E9:F9"/>
  </mergeCells>
  <pageMargins left="0.7" right="0.7" top="0.75" bottom="0.75" header="0.3" footer="0.3"/>
  <pageSetup paperSize="9" orientation="portrait"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4"/>
  <dimension ref="A1:G41"/>
  <sheetViews>
    <sheetView showGridLines="0" view="pageLayout" zoomScaleNormal="100" workbookViewId="0"/>
  </sheetViews>
  <sheetFormatPr defaultColWidth="9.140625" defaultRowHeight="15" x14ac:dyDescent="0.25"/>
  <cols>
    <col min="1" max="1" width="5.140625" style="2" customWidth="1"/>
    <col min="2" max="2" width="36.42578125" style="2" customWidth="1"/>
    <col min="3" max="3" width="15.7109375" style="2" customWidth="1"/>
    <col min="4" max="4" width="3.28515625" style="2" customWidth="1"/>
    <col min="5" max="5" width="18.425781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4" t="s">
        <v>118</v>
      </c>
      <c r="C3" s="94"/>
      <c r="D3" s="94"/>
      <c r="E3" s="94"/>
      <c r="F3" s="94"/>
      <c r="G3" s="1"/>
    </row>
    <row r="4" spans="1:7" ht="25.5" customHeight="1" x14ac:dyDescent="0.25">
      <c r="A4" s="1"/>
      <c r="B4" s="94"/>
      <c r="C4" s="94"/>
      <c r="D4" s="94"/>
      <c r="E4" s="94"/>
      <c r="F4" s="94"/>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13" t="s">
        <v>40</v>
      </c>
      <c r="C9" s="114"/>
      <c r="D9" s="114"/>
      <c r="E9" s="114"/>
      <c r="F9" s="115"/>
      <c r="G9" s="1"/>
    </row>
    <row r="10" spans="1:7" ht="26.25" x14ac:dyDescent="0.25">
      <c r="A10" s="1"/>
      <c r="B10" s="71" t="s">
        <v>16</v>
      </c>
      <c r="C10" s="71" t="s">
        <v>10</v>
      </c>
      <c r="D10" s="72"/>
      <c r="E10" s="71" t="s">
        <v>24</v>
      </c>
      <c r="F10" s="72"/>
      <c r="G10" s="1"/>
    </row>
    <row r="11" spans="1:7" x14ac:dyDescent="0.25">
      <c r="A11" s="1"/>
      <c r="B11" s="20" t="s">
        <v>143</v>
      </c>
      <c r="C11" s="8">
        <v>0</v>
      </c>
      <c r="D11" s="12" t="s">
        <v>3</v>
      </c>
      <c r="E11" s="8">
        <v>0</v>
      </c>
      <c r="F11" s="12" t="s">
        <v>3</v>
      </c>
      <c r="G11" s="1"/>
    </row>
    <row r="12" spans="1:7" x14ac:dyDescent="0.25">
      <c r="A12" s="1"/>
      <c r="B12" s="73" t="s">
        <v>104</v>
      </c>
      <c r="C12" s="10">
        <f>SUM(C11:C11)</f>
        <v>0</v>
      </c>
      <c r="D12" s="11" t="s">
        <v>3</v>
      </c>
      <c r="E12" s="10">
        <f>SUM(E11:E11)</f>
        <v>0</v>
      </c>
      <c r="F12" s="11" t="s">
        <v>3</v>
      </c>
      <c r="G12" s="1"/>
    </row>
    <row r="13" spans="1:7" x14ac:dyDescent="0.25">
      <c r="A13" s="1"/>
      <c r="B13" s="73" t="s">
        <v>38</v>
      </c>
      <c r="C13" s="10">
        <f>C12*(1+'Fane 11. Nøgletal'!C15)</f>
        <v>0</v>
      </c>
      <c r="D13" s="11" t="s">
        <v>3</v>
      </c>
      <c r="E13" s="10">
        <f>E12*(1+'Fane 11. Nøgletal'!C15)</f>
        <v>0</v>
      </c>
      <c r="F13" s="11" t="s">
        <v>3</v>
      </c>
      <c r="G13" s="1"/>
    </row>
    <row r="14" spans="1:7" x14ac:dyDescent="0.25">
      <c r="A14" s="1"/>
      <c r="B14" s="1"/>
      <c r="C14" s="1"/>
      <c r="D14" s="1"/>
      <c r="E14" s="1"/>
      <c r="F14" s="1"/>
      <c r="G14" s="1"/>
    </row>
    <row r="15" spans="1:7" x14ac:dyDescent="0.25">
      <c r="A15" s="1"/>
      <c r="B15" s="131"/>
      <c r="C15" s="131"/>
      <c r="D15" s="131"/>
      <c r="E15" s="131"/>
      <c r="F15" s="131"/>
      <c r="G15" s="1"/>
    </row>
    <row r="16" spans="1:7" x14ac:dyDescent="0.25">
      <c r="A16" s="1"/>
      <c r="B16" s="40"/>
      <c r="C16" s="40"/>
      <c r="D16" s="40"/>
      <c r="E16" s="40"/>
      <c r="F16" s="40"/>
      <c r="G16" s="1"/>
    </row>
    <row r="17" spans="1:7" x14ac:dyDescent="0.25">
      <c r="A17" s="1"/>
      <c r="B17" s="41"/>
      <c r="C17" s="47"/>
      <c r="D17" s="43"/>
      <c r="E17" s="47"/>
      <c r="F17" s="43"/>
      <c r="G17" s="1"/>
    </row>
    <row r="18" spans="1:7" x14ac:dyDescent="0.25">
      <c r="A18" s="1"/>
      <c r="B18" s="44"/>
      <c r="C18" s="45"/>
      <c r="D18" s="46"/>
      <c r="E18" s="45"/>
      <c r="F18" s="46"/>
      <c r="G18" s="1"/>
    </row>
    <row r="19" spans="1:7" x14ac:dyDescent="0.25">
      <c r="A19" s="1"/>
      <c r="B19" s="44"/>
      <c r="C19" s="45"/>
      <c r="D19" s="46"/>
      <c r="E19" s="45"/>
      <c r="F19" s="46"/>
      <c r="G19" s="1"/>
    </row>
    <row r="20" spans="1:7" x14ac:dyDescent="0.25">
      <c r="A20" s="1"/>
      <c r="B20" s="38"/>
      <c r="C20" s="38"/>
      <c r="D20" s="38"/>
      <c r="E20" s="38"/>
      <c r="F20" s="38"/>
      <c r="G20" s="1"/>
    </row>
    <row r="21" spans="1:7" x14ac:dyDescent="0.25">
      <c r="A21" s="1"/>
      <c r="B21" s="131"/>
      <c r="C21" s="131"/>
      <c r="D21" s="131"/>
      <c r="E21" s="131"/>
      <c r="F21" s="131"/>
      <c r="G21" s="1"/>
    </row>
    <row r="22" spans="1:7" x14ac:dyDescent="0.25">
      <c r="A22" s="1"/>
      <c r="B22" s="40"/>
      <c r="C22" s="40"/>
      <c r="D22" s="40"/>
      <c r="E22" s="40"/>
      <c r="F22" s="40"/>
      <c r="G22" s="1"/>
    </row>
    <row r="23" spans="1:7" x14ac:dyDescent="0.25">
      <c r="A23" s="1"/>
      <c r="B23" s="41"/>
      <c r="C23" s="47"/>
      <c r="D23" s="43"/>
      <c r="E23" s="47"/>
      <c r="F23" s="43"/>
      <c r="G23" s="1"/>
    </row>
    <row r="24" spans="1:7" x14ac:dyDescent="0.25">
      <c r="A24" s="1"/>
      <c r="B24" s="44"/>
      <c r="C24" s="45"/>
      <c r="D24" s="46"/>
      <c r="E24" s="45"/>
      <c r="F24" s="46"/>
      <c r="G24" s="1"/>
    </row>
    <row r="25" spans="1:7" x14ac:dyDescent="0.25">
      <c r="A25" s="1"/>
      <c r="B25" s="44"/>
      <c r="C25" s="45"/>
      <c r="D25" s="46"/>
      <c r="E25" s="45"/>
      <c r="F25" s="46"/>
      <c r="G25" s="1"/>
    </row>
    <row r="26" spans="1:7" x14ac:dyDescent="0.25">
      <c r="A26" s="1"/>
      <c r="B26" s="38"/>
      <c r="C26" s="38"/>
      <c r="D26" s="38"/>
      <c r="E26" s="38"/>
      <c r="F26" s="38"/>
      <c r="G26" s="1"/>
    </row>
    <row r="27" spans="1:7" x14ac:dyDescent="0.25">
      <c r="A27" s="1"/>
      <c r="B27" s="131"/>
      <c r="C27" s="131"/>
      <c r="D27" s="131"/>
      <c r="E27" s="131"/>
      <c r="F27" s="131"/>
      <c r="G27" s="1"/>
    </row>
    <row r="28" spans="1:7" x14ac:dyDescent="0.25">
      <c r="A28" s="1"/>
      <c r="B28" s="40"/>
      <c r="C28" s="40"/>
      <c r="D28" s="40"/>
      <c r="E28" s="40"/>
      <c r="F28" s="40"/>
      <c r="G28" s="1"/>
    </row>
    <row r="29" spans="1:7" x14ac:dyDescent="0.25">
      <c r="A29" s="1"/>
      <c r="B29" s="41"/>
      <c r="C29" s="47"/>
      <c r="D29" s="43"/>
      <c r="E29" s="47"/>
      <c r="F29" s="43"/>
      <c r="G29" s="1"/>
    </row>
    <row r="30" spans="1:7" x14ac:dyDescent="0.25">
      <c r="A30" s="1"/>
      <c r="B30" s="44"/>
      <c r="C30" s="45"/>
      <c r="D30" s="46"/>
      <c r="E30" s="45"/>
      <c r="F30" s="46"/>
      <c r="G30" s="1"/>
    </row>
    <row r="31" spans="1:7" x14ac:dyDescent="0.25">
      <c r="A31" s="1"/>
      <c r="B31" s="44"/>
      <c r="C31" s="45"/>
      <c r="D31" s="46"/>
      <c r="E31" s="45"/>
      <c r="F31" s="46"/>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sheetData>
  <sheetProtection algorithmName="SHA-512" hashValue="RK+Tq6asHfjTgNPUghKjg53r5vHJpO7x0pLuVfbf7Iu+VaemUWxOFw46dRrJvBO9s/Mdcb8OZS19M/bsiutNDw==" saltValue="NqaHwBd/W7AgtI2nB21JaA==" spinCount="100000" sheet="1" objects="1" scenarios="1"/>
  <customSheetViews>
    <customSheetView guid="{61068CEC-D951-4EA8-B2F0-E3FAF0E2CE33}" showPageBreaks="1" showGridLines="0" view="pageLayout" topLeftCell="A7">
      <pageMargins left="0.7" right="0.7" top="0.75" bottom="0.75" header="0.3" footer="0.3"/>
      <pageSetup paperSize="9" orientation="portrait" r:id="rId1"/>
    </customSheetView>
  </customSheetViews>
  <mergeCells count="5">
    <mergeCell ref="B27:F27"/>
    <mergeCell ref="B3:F4"/>
    <mergeCell ref="B9:F9"/>
    <mergeCell ref="B15:F15"/>
    <mergeCell ref="B21:F21"/>
  </mergeCells>
  <pageMargins left="0.7" right="0.7" top="0.75" bottom="0.75" header="0.3" footer="0.3"/>
  <pageSetup paperSize="9" orientation="portrait"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3"/>
  <dimension ref="A1:D51"/>
  <sheetViews>
    <sheetView showGridLines="0" view="pageLayout" zoomScaleNormal="100" workbookViewId="0"/>
  </sheetViews>
  <sheetFormatPr defaultColWidth="9.140625" defaultRowHeight="15" x14ac:dyDescent="0.25"/>
  <cols>
    <col min="1" max="1" width="11.140625" style="2" customWidth="1"/>
    <col min="2" max="2" width="55.85546875" style="2" customWidth="1"/>
    <col min="3" max="3" width="6.28515625" style="2" customWidth="1"/>
    <col min="4" max="4" width="12.28515625" style="2" customWidth="1"/>
    <col min="5" max="16384" width="9.140625" style="2"/>
  </cols>
  <sheetData>
    <row r="1" spans="1:4" x14ac:dyDescent="0.25">
      <c r="A1" s="1"/>
      <c r="B1" s="1"/>
      <c r="C1" s="1"/>
      <c r="D1" s="1"/>
    </row>
    <row r="2" spans="1:4" x14ac:dyDescent="0.25">
      <c r="A2" s="1"/>
      <c r="B2" s="1"/>
      <c r="C2" s="1"/>
      <c r="D2" s="1"/>
    </row>
    <row r="3" spans="1:4" ht="15" customHeight="1" x14ac:dyDescent="0.25">
      <c r="A3" s="1"/>
      <c r="B3" s="94" t="s">
        <v>119</v>
      </c>
      <c r="C3" s="94"/>
      <c r="D3" s="1"/>
    </row>
    <row r="4" spans="1:4" ht="25.5" customHeight="1" x14ac:dyDescent="0.25">
      <c r="A4" s="1"/>
      <c r="B4" s="94"/>
      <c r="C4" s="94"/>
      <c r="D4" s="1"/>
    </row>
    <row r="5" spans="1:4" x14ac:dyDescent="0.25">
      <c r="A5" s="1"/>
      <c r="B5" s="1"/>
      <c r="C5" s="1"/>
      <c r="D5" s="1"/>
    </row>
    <row r="6" spans="1:4" x14ac:dyDescent="0.25">
      <c r="A6" s="1"/>
      <c r="B6" s="1"/>
      <c r="C6" s="1"/>
      <c r="D6" s="1"/>
    </row>
    <row r="7" spans="1:4" x14ac:dyDescent="0.25">
      <c r="A7" s="1"/>
      <c r="B7" s="1"/>
      <c r="C7" s="1"/>
      <c r="D7" s="1"/>
    </row>
    <row r="8" spans="1:4" x14ac:dyDescent="0.25">
      <c r="A8" s="1"/>
      <c r="B8" s="73" t="s">
        <v>13</v>
      </c>
      <c r="C8" s="74"/>
      <c r="D8" s="1"/>
    </row>
    <row r="9" spans="1:4" x14ac:dyDescent="0.25">
      <c r="A9" s="1"/>
      <c r="B9" s="23" t="s">
        <v>71</v>
      </c>
      <c r="C9" s="21">
        <v>1.2699999999999999E-2</v>
      </c>
      <c r="D9" s="1"/>
    </row>
    <row r="10" spans="1:4" x14ac:dyDescent="0.25">
      <c r="A10" s="1"/>
      <c r="B10" s="23" t="s">
        <v>69</v>
      </c>
      <c r="C10" s="21">
        <v>1.7500000000000002E-2</v>
      </c>
      <c r="D10" s="1"/>
    </row>
    <row r="11" spans="1:4" x14ac:dyDescent="0.25">
      <c r="A11" s="1"/>
      <c r="B11" s="23" t="s">
        <v>21</v>
      </c>
      <c r="C11" s="21">
        <v>1.6899999999999998E-2</v>
      </c>
      <c r="D11" s="1"/>
    </row>
    <row r="12" spans="1:4" x14ac:dyDescent="0.25">
      <c r="A12" s="1"/>
      <c r="B12" s="23" t="s">
        <v>31</v>
      </c>
      <c r="C12" s="21">
        <v>1.9699999999999999E-2</v>
      </c>
      <c r="D12" s="1"/>
    </row>
    <row r="13" spans="1:4" x14ac:dyDescent="0.25">
      <c r="A13" s="1"/>
      <c r="B13" s="25" t="s">
        <v>59</v>
      </c>
      <c r="C13" s="26">
        <v>1.2200000000000001E-2</v>
      </c>
      <c r="D13" s="1"/>
    </row>
    <row r="14" spans="1:4" x14ac:dyDescent="0.25">
      <c r="A14" s="1"/>
      <c r="B14" s="25" t="s">
        <v>70</v>
      </c>
      <c r="C14" s="26">
        <v>3.3E-3</v>
      </c>
      <c r="D14" s="1"/>
    </row>
    <row r="15" spans="1:4" x14ac:dyDescent="0.25">
      <c r="A15" s="1"/>
      <c r="B15" s="25" t="s">
        <v>100</v>
      </c>
      <c r="C15" s="26">
        <v>3.56E-2</v>
      </c>
      <c r="D15" s="1"/>
    </row>
    <row r="16" spans="1:4" x14ac:dyDescent="0.25">
      <c r="A16" s="1"/>
      <c r="B16" s="73"/>
      <c r="C16" s="74"/>
      <c r="D16" s="1"/>
    </row>
    <row r="17" spans="1:4" x14ac:dyDescent="0.25">
      <c r="A17" s="1"/>
      <c r="B17" s="1"/>
      <c r="C17" s="1"/>
      <c r="D17" s="1"/>
    </row>
    <row r="18" spans="1:4" x14ac:dyDescent="0.25">
      <c r="A18" s="1"/>
      <c r="B18" s="1"/>
      <c r="C18" s="1"/>
      <c r="D18" s="1"/>
    </row>
    <row r="19" spans="1:4" x14ac:dyDescent="0.25">
      <c r="A19" s="1"/>
      <c r="B19" s="73" t="s">
        <v>44</v>
      </c>
      <c r="C19" s="74"/>
      <c r="D19" s="1"/>
    </row>
    <row r="20" spans="1:4" x14ac:dyDescent="0.25">
      <c r="A20" s="1"/>
      <c r="B20" s="23" t="s">
        <v>48</v>
      </c>
      <c r="C20" s="21">
        <v>1.7000000000000001E-2</v>
      </c>
      <c r="D20" s="1"/>
    </row>
    <row r="21" spans="1:4" x14ac:dyDescent="0.25">
      <c r="A21" s="1"/>
      <c r="B21" s="134"/>
      <c r="C21" s="135"/>
      <c r="D21" s="1"/>
    </row>
    <row r="22" spans="1:4" x14ac:dyDescent="0.25">
      <c r="A22" s="1"/>
      <c r="B22" s="1"/>
      <c r="C22" s="1"/>
      <c r="D22" s="1"/>
    </row>
    <row r="23" spans="1:4" x14ac:dyDescent="0.25">
      <c r="A23" s="1"/>
      <c r="B23" s="1"/>
      <c r="C23" s="1"/>
      <c r="D23" s="1"/>
    </row>
    <row r="24" spans="1:4" x14ac:dyDescent="0.25">
      <c r="A24" s="1"/>
      <c r="B24" s="1"/>
      <c r="C24" s="1"/>
      <c r="D24" s="1"/>
    </row>
    <row r="25" spans="1:4" x14ac:dyDescent="0.25">
      <c r="A25" s="1"/>
      <c r="B25" s="1"/>
      <c r="C25" s="1"/>
      <c r="D25" s="1"/>
    </row>
    <row r="26" spans="1:4" x14ac:dyDescent="0.25">
      <c r="A26" s="1"/>
      <c r="B26" s="1"/>
      <c r="C26" s="1"/>
      <c r="D26" s="1"/>
    </row>
    <row r="27" spans="1:4" x14ac:dyDescent="0.25">
      <c r="A27" s="1"/>
      <c r="B27" s="1"/>
      <c r="C27" s="1"/>
      <c r="D27" s="1"/>
    </row>
    <row r="28" spans="1:4" x14ac:dyDescent="0.25">
      <c r="A28" s="1"/>
      <c r="B28" s="1"/>
      <c r="C28" s="1"/>
      <c r="D28" s="1"/>
    </row>
    <row r="29" spans="1:4" x14ac:dyDescent="0.25">
      <c r="A29" s="1"/>
      <c r="B29" s="1"/>
      <c r="C29" s="1"/>
      <c r="D29" s="1"/>
    </row>
    <row r="30" spans="1:4" x14ac:dyDescent="0.25">
      <c r="A30" s="1"/>
      <c r="B30" s="1"/>
      <c r="C30" s="1"/>
      <c r="D30" s="1"/>
    </row>
    <row r="31" spans="1:4" x14ac:dyDescent="0.25">
      <c r="A31" s="1"/>
      <c r="B31" s="1"/>
      <c r="C31" s="1"/>
      <c r="D31" s="1"/>
    </row>
    <row r="32" spans="1:4" x14ac:dyDescent="0.25">
      <c r="A32" s="1"/>
      <c r="B32" s="1"/>
      <c r="C32" s="1"/>
      <c r="D32" s="1"/>
    </row>
    <row r="33" spans="1:4" x14ac:dyDescent="0.25">
      <c r="A33" s="1"/>
      <c r="B33" s="1"/>
      <c r="C33" s="1"/>
      <c r="D33" s="1"/>
    </row>
    <row r="34" spans="1:4" x14ac:dyDescent="0.25">
      <c r="A34" s="1"/>
      <c r="B34" s="1"/>
      <c r="C34" s="1"/>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30"/>
      <c r="B50" s="30"/>
      <c r="C50" s="30"/>
      <c r="D50" s="30"/>
    </row>
    <row r="51" spans="1:4" x14ac:dyDescent="0.25">
      <c r="A51" s="30"/>
      <c r="B51" s="30"/>
      <c r="C51" s="30"/>
      <c r="D51" s="30"/>
    </row>
  </sheetData>
  <sheetProtection algorithmName="SHA-512" hashValue="/I/eEZGcTRvhxY9FNo3zlnM+eNdqDMXcxwo0oiNp3VEJhKowVCB2gfr2lKj1D/RPoC7W0xlMU5cA5am/1JPqpg==" saltValue="vHJsLe996nJtzNifOUEa5g==" spinCount="100000" sheet="1" objects="1" scenarios="1"/>
  <customSheetViews>
    <customSheetView guid="{61068CEC-D951-4EA8-B2F0-E3FAF0E2CE33}" showPageBreaks="1" showGridLines="0" view="pageLayout" topLeftCell="A4">
      <selection activeCell="C18" sqref="C18"/>
      <pageMargins left="0.8125" right="0.7" top="0.75" bottom="0.75" header="0.3" footer="0.3"/>
      <pageSetup paperSize="9" orientation="portrait" r:id="rId1"/>
    </customSheetView>
  </customSheetViews>
  <mergeCells count="2">
    <mergeCell ref="B3:C4"/>
    <mergeCell ref="B21:C21"/>
  </mergeCells>
  <pageMargins left="0.8125"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
  <dimension ref="A1:G49"/>
  <sheetViews>
    <sheetView showGridLines="0" view="pageLayout" zoomScaleNormal="100" workbookViewId="0"/>
  </sheetViews>
  <sheetFormatPr defaultColWidth="9" defaultRowHeight="15" x14ac:dyDescent="0.25"/>
  <cols>
    <col min="1" max="1" width="5.140625" style="2" customWidth="1"/>
    <col min="2" max="2" width="50.5703125" style="2" customWidth="1"/>
    <col min="3" max="3" width="9.140625" style="2" hidden="1" customWidth="1"/>
    <col min="4" max="4" width="27.140625" style="2" hidden="1" customWidth="1"/>
    <col min="5" max="5" width="13.5703125" style="2" customWidth="1"/>
    <col min="6" max="6" width="3.85546875" style="2" customWidth="1"/>
    <col min="7" max="7" width="12.2851562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2" t="s">
        <v>82</v>
      </c>
      <c r="C3" s="92"/>
      <c r="D3" s="92"/>
      <c r="E3" s="92"/>
      <c r="F3" s="92"/>
      <c r="G3" s="1"/>
    </row>
    <row r="4" spans="1:7" ht="15" customHeight="1" x14ac:dyDescent="0.25">
      <c r="A4" s="1"/>
      <c r="B4" s="92"/>
      <c r="C4" s="92"/>
      <c r="D4" s="92"/>
      <c r="E4" s="92"/>
      <c r="F4" s="92"/>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54" t="s">
        <v>12</v>
      </c>
      <c r="C8" s="54"/>
      <c r="D8" s="54"/>
      <c r="E8" s="54"/>
      <c r="F8" s="54"/>
      <c r="G8" s="1"/>
    </row>
    <row r="9" spans="1:7" x14ac:dyDescent="0.25">
      <c r="A9" s="1"/>
      <c r="B9" s="62" t="s">
        <v>55</v>
      </c>
      <c r="C9" s="62"/>
      <c r="D9" s="62"/>
      <c r="E9" s="7">
        <f>'Fane 3. Omkostninger i ØR2022'!E16</f>
        <v>2015308.7288503149</v>
      </c>
      <c r="F9" s="62" t="s">
        <v>3</v>
      </c>
      <c r="G9" s="1"/>
    </row>
    <row r="10" spans="1:7" ht="17.100000000000001" customHeight="1" x14ac:dyDescent="0.25">
      <c r="A10" s="1"/>
      <c r="B10" s="24" t="s">
        <v>50</v>
      </c>
      <c r="C10" s="62"/>
      <c r="D10" s="62"/>
      <c r="E10" s="7">
        <f>'Fane 8.1. Varige tillæg'!C12+'Fane 8.1. Varige tillæg'!E12</f>
        <v>0</v>
      </c>
      <c r="F10" s="62" t="s">
        <v>3</v>
      </c>
      <c r="G10" s="1"/>
    </row>
    <row r="11" spans="1:7" ht="17.100000000000001" customHeight="1" x14ac:dyDescent="0.25">
      <c r="A11" s="1"/>
      <c r="B11" s="24" t="s">
        <v>52</v>
      </c>
      <c r="C11" s="62"/>
      <c r="D11" s="62"/>
      <c r="E11" s="8">
        <f>-('Fane 10. Bortfald'!C13+'Fane 10. Bortfald'!E13)</f>
        <v>0</v>
      </c>
      <c r="F11" s="62" t="s">
        <v>3</v>
      </c>
      <c r="G11" s="1"/>
    </row>
    <row r="12" spans="1:7" ht="17.100000000000001" customHeight="1" x14ac:dyDescent="0.25">
      <c r="A12" s="1"/>
      <c r="B12" s="24" t="s">
        <v>54</v>
      </c>
      <c r="C12" s="62"/>
      <c r="D12" s="62"/>
      <c r="E12" s="8">
        <f>'Fane 9. Tilknyttet virksomhed'!C12+'Fane 9. Tilknyttet virksomhed'!E12</f>
        <v>0</v>
      </c>
      <c r="F12" s="62" t="s">
        <v>3</v>
      </c>
      <c r="G12" s="1"/>
    </row>
    <row r="13" spans="1:7" ht="17.100000000000001" customHeight="1" x14ac:dyDescent="0.25">
      <c r="A13" s="1"/>
      <c r="B13" s="24" t="s">
        <v>17</v>
      </c>
      <c r="C13" s="62"/>
      <c r="D13" s="62"/>
      <c r="E13" s="8">
        <f>SUM(E9:E12)*'Fane 11. Nøgletal'!C15</f>
        <v>71744.990747071206</v>
      </c>
      <c r="F13" s="62" t="s">
        <v>3</v>
      </c>
      <c r="G13" s="1"/>
    </row>
    <row r="14" spans="1:7" ht="17.100000000000001" customHeight="1" x14ac:dyDescent="0.25">
      <c r="A14" s="1"/>
      <c r="B14" s="24" t="s">
        <v>44</v>
      </c>
      <c r="C14" s="62"/>
      <c r="D14" s="62"/>
      <c r="E14" s="8">
        <f>-SUM(E9,E10:E13)*'Fane 11. Nøgletal'!C20</f>
        <v>-35479.913233155567</v>
      </c>
      <c r="F14" s="62" t="s">
        <v>3</v>
      </c>
      <c r="G14" s="1"/>
    </row>
    <row r="15" spans="1:7" ht="15" customHeight="1" x14ac:dyDescent="0.25">
      <c r="A15" s="1"/>
      <c r="B15" s="67" t="s">
        <v>19</v>
      </c>
      <c r="C15" s="28"/>
      <c r="D15" s="28"/>
      <c r="E15" s="9">
        <f>SUM(E9,E10:E14)</f>
        <v>2051573.8063642303</v>
      </c>
      <c r="F15" s="55" t="s">
        <v>3</v>
      </c>
      <c r="G15" s="1"/>
    </row>
    <row r="16" spans="1:7" ht="15" customHeight="1" x14ac:dyDescent="0.25">
      <c r="A16" s="1"/>
      <c r="B16" s="54" t="s">
        <v>11</v>
      </c>
      <c r="C16" s="54"/>
      <c r="D16" s="54"/>
      <c r="E16" s="54"/>
      <c r="F16" s="54"/>
      <c r="G16" s="1"/>
    </row>
    <row r="17" spans="1:7" ht="15" customHeight="1" x14ac:dyDescent="0.25">
      <c r="A17" s="1"/>
      <c r="B17" s="55" t="s">
        <v>11</v>
      </c>
      <c r="C17" s="55"/>
      <c r="D17" s="55"/>
      <c r="E17" s="9">
        <f>'Fane 4. Ikke-påvirkelige omk.'!C12</f>
        <v>11820.735241920001</v>
      </c>
      <c r="F17" s="55" t="s">
        <v>3</v>
      </c>
      <c r="G17" s="1"/>
    </row>
    <row r="18" spans="1:7" ht="15" customHeight="1" x14ac:dyDescent="0.25">
      <c r="A18" s="1"/>
      <c r="B18" s="54" t="s">
        <v>36</v>
      </c>
      <c r="C18" s="54"/>
      <c r="D18" s="54"/>
      <c r="E18" s="54"/>
      <c r="F18" s="54"/>
      <c r="G18" s="1"/>
    </row>
    <row r="19" spans="1:7" ht="15" customHeight="1" x14ac:dyDescent="0.25">
      <c r="A19" s="1"/>
      <c r="B19" s="24" t="s">
        <v>33</v>
      </c>
      <c r="C19" s="62"/>
      <c r="D19" s="62"/>
      <c r="E19" s="8">
        <f>'Fane 8.2. Engangstillæg'!C11</f>
        <v>319300.34475600003</v>
      </c>
      <c r="F19" s="62" t="s">
        <v>3</v>
      </c>
      <c r="G19" s="1"/>
    </row>
    <row r="20" spans="1:7" x14ac:dyDescent="0.25">
      <c r="A20" s="1"/>
      <c r="B20" s="24" t="s">
        <v>34</v>
      </c>
      <c r="C20" s="62"/>
      <c r="D20" s="62"/>
      <c r="E20" s="8">
        <f>'Fane 8.2. Engangstillæg'!E11</f>
        <v>0</v>
      </c>
      <c r="F20" s="62" t="s">
        <v>3</v>
      </c>
      <c r="G20" s="1"/>
    </row>
    <row r="21" spans="1:7" x14ac:dyDescent="0.25">
      <c r="A21" s="1"/>
      <c r="B21" s="24" t="s">
        <v>106</v>
      </c>
      <c r="C21" s="62"/>
      <c r="D21" s="62"/>
      <c r="E21" s="8">
        <f>-SUM(E19:E20)*'Fane 11. Nøgletal'!C20</f>
        <v>-5428.1058608520007</v>
      </c>
      <c r="F21" s="62" t="s">
        <v>3</v>
      </c>
      <c r="G21" s="1"/>
    </row>
    <row r="22" spans="1:7" ht="15" customHeight="1" x14ac:dyDescent="0.25">
      <c r="A22" s="1"/>
      <c r="B22" s="67" t="s">
        <v>37</v>
      </c>
      <c r="C22" s="28"/>
      <c r="D22" s="28"/>
      <c r="E22" s="9">
        <f>SUM(E19:E21)</f>
        <v>313872.23889514804</v>
      </c>
      <c r="F22" s="55" t="s">
        <v>3</v>
      </c>
      <c r="G22" s="1"/>
    </row>
    <row r="23" spans="1:7" x14ac:dyDescent="0.25">
      <c r="A23" s="1"/>
      <c r="B23" s="54" t="s">
        <v>62</v>
      </c>
      <c r="C23" s="54"/>
      <c r="D23" s="54"/>
      <c r="E23" s="54"/>
      <c r="F23" s="54"/>
      <c r="G23" s="1"/>
    </row>
    <row r="24" spans="1:7" x14ac:dyDescent="0.25">
      <c r="A24" s="1"/>
      <c r="B24" s="67" t="s">
        <v>63</v>
      </c>
      <c r="C24" s="31"/>
      <c r="D24" s="31"/>
      <c r="E24" s="9">
        <f>'Fane 5. Kontrol af ØR2021'!E30</f>
        <v>-601886.99741115689</v>
      </c>
      <c r="F24" s="55" t="s">
        <v>3</v>
      </c>
      <c r="G24" s="1"/>
    </row>
    <row r="25" spans="1:7" x14ac:dyDescent="0.25">
      <c r="A25" s="1"/>
      <c r="B25" s="54" t="s">
        <v>75</v>
      </c>
      <c r="C25" s="54"/>
      <c r="D25" s="54"/>
      <c r="E25" s="54"/>
      <c r="F25" s="54"/>
      <c r="G25" s="1"/>
    </row>
    <row r="26" spans="1:7" x14ac:dyDescent="0.25">
      <c r="A26" s="1"/>
      <c r="B26" s="55" t="s">
        <v>76</v>
      </c>
      <c r="C26" s="55"/>
      <c r="D26" s="55"/>
      <c r="E26" s="9">
        <f>'Fane 6. Skattesagen'!G12</f>
        <v>-24135</v>
      </c>
      <c r="F26" s="55" t="s">
        <v>3</v>
      </c>
      <c r="G26" s="1"/>
    </row>
    <row r="27" spans="1:7" x14ac:dyDescent="0.25">
      <c r="A27" s="1"/>
      <c r="B27" s="54" t="s">
        <v>39</v>
      </c>
      <c r="C27" s="54"/>
      <c r="D27" s="54"/>
      <c r="E27" s="10">
        <f>SUM(E15,E17,E22,E24,E26)</f>
        <v>1751244.7830901416</v>
      </c>
      <c r="F27" s="11" t="s">
        <v>3</v>
      </c>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30"/>
      <c r="B48" s="30"/>
      <c r="C48" s="30"/>
      <c r="D48" s="30"/>
      <c r="E48" s="30"/>
      <c r="F48" s="30"/>
      <c r="G48" s="30"/>
    </row>
    <row r="49" spans="1:6" x14ac:dyDescent="0.25">
      <c r="A49" s="30"/>
      <c r="B49" s="30"/>
      <c r="C49" s="30"/>
      <c r="D49" s="30"/>
      <c r="E49" s="30"/>
      <c r="F49" s="30"/>
    </row>
  </sheetData>
  <sheetProtection algorithmName="SHA-512" hashValue="4p8npMAK0UZuIa8kJSNk5Y3CO60dfNI0bErOa/OTiL60qN2l1Ut9Gw0g7JCx/xx2G3+OmKLQR2cs22BKO+hdwA==" saltValue="UdYSAaPyRY+u/NgNiPHonw==" spinCount="100000" sheet="1" objects="1" scenarios="1"/>
  <customSheetViews>
    <customSheetView guid="{61068CEC-D951-4EA8-B2F0-E3FAF0E2CE33}" showPageBreaks="1" showGridLines="0" hiddenColumns="1" view="pageLayout">
      <selection activeCell="B2" sqref="B2"/>
      <pageMargins left="0.7" right="0.7" top="0.75" bottom="0.75" header="0.3" footer="0.3"/>
      <pageSetup paperSize="9" orientation="portrait" r:id="rId1"/>
    </customSheetView>
  </customSheetViews>
  <mergeCells count="1">
    <mergeCell ref="B3:F4"/>
  </mergeCells>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4"/>
  <dimension ref="A1:G44"/>
  <sheetViews>
    <sheetView showGridLines="0" view="pageLayout" zoomScaleNormal="100" workbookViewId="0"/>
  </sheetViews>
  <sheetFormatPr defaultColWidth="9.140625" defaultRowHeight="15" x14ac:dyDescent="0.25"/>
  <cols>
    <col min="1" max="1" width="5.140625" style="2" customWidth="1"/>
    <col min="2" max="2" width="59.85546875" style="2" customWidth="1"/>
    <col min="3" max="3" width="0" style="2" hidden="1" customWidth="1"/>
    <col min="4" max="4" width="27" style="2" hidden="1" customWidth="1"/>
    <col min="5" max="5" width="10.28515625" style="2" customWidth="1"/>
    <col min="6" max="6" width="3.28515625" style="2" customWidth="1"/>
    <col min="7" max="7" width="8.8554687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2" t="s">
        <v>83</v>
      </c>
      <c r="C3" s="92"/>
      <c r="D3" s="92"/>
      <c r="E3" s="92"/>
      <c r="F3" s="92"/>
      <c r="G3" s="1"/>
    </row>
    <row r="4" spans="1:7" ht="15" customHeight="1" x14ac:dyDescent="0.25">
      <c r="A4" s="1"/>
      <c r="B4" s="92"/>
      <c r="C4" s="92"/>
      <c r="D4" s="92"/>
      <c r="E4" s="92"/>
      <c r="F4" s="92"/>
      <c r="G4" s="1"/>
    </row>
    <row r="5" spans="1:7" x14ac:dyDescent="0.25">
      <c r="A5" s="1"/>
      <c r="B5" s="93"/>
      <c r="C5" s="93"/>
      <c r="D5" s="93"/>
      <c r="E5" s="93"/>
      <c r="F5" s="93"/>
      <c r="G5" s="1"/>
    </row>
    <row r="6" spans="1:7" x14ac:dyDescent="0.25">
      <c r="A6" s="1"/>
      <c r="B6" s="1"/>
      <c r="C6" s="1"/>
      <c r="D6" s="1"/>
      <c r="E6" s="1"/>
      <c r="F6" s="1"/>
      <c r="G6" s="1"/>
    </row>
    <row r="7" spans="1:7" x14ac:dyDescent="0.25">
      <c r="A7" s="1"/>
      <c r="B7" s="54" t="s">
        <v>12</v>
      </c>
      <c r="C7" s="54"/>
      <c r="D7" s="54"/>
      <c r="E7" s="54"/>
      <c r="F7" s="54"/>
      <c r="G7" s="1"/>
    </row>
    <row r="8" spans="1:7" ht="15" customHeight="1" x14ac:dyDescent="0.25">
      <c r="A8" s="1"/>
      <c r="B8" s="62" t="s">
        <v>56</v>
      </c>
      <c r="C8" s="62"/>
      <c r="D8" s="62"/>
      <c r="E8" s="7">
        <f>'Fane 2.1. Økonomisk ramme 2023'!E15</f>
        <v>2051573.8063642303</v>
      </c>
      <c r="F8" s="62" t="s">
        <v>3</v>
      </c>
      <c r="G8" s="1"/>
    </row>
    <row r="9" spans="1:7" ht="15" customHeight="1" x14ac:dyDescent="0.25">
      <c r="A9" s="1"/>
      <c r="B9" s="53" t="s">
        <v>17</v>
      </c>
      <c r="C9" s="62"/>
      <c r="D9" s="62"/>
      <c r="E9" s="8">
        <f>SUM(E8:E8)*'Fane 11. Nøgletal'!C15</f>
        <v>73036.027506566606</v>
      </c>
      <c r="F9" s="62" t="s">
        <v>3</v>
      </c>
      <c r="G9" s="1"/>
    </row>
    <row r="10" spans="1:7" ht="15" customHeight="1" x14ac:dyDescent="0.25">
      <c r="A10" s="1"/>
      <c r="B10" s="53" t="s">
        <v>44</v>
      </c>
      <c r="C10" s="62"/>
      <c r="D10" s="62"/>
      <c r="E10" s="8">
        <f>-SUM(E8:E9)*'Fane 11. Nøgletal'!C20</f>
        <v>-36118.367175803549</v>
      </c>
      <c r="F10" s="62" t="s">
        <v>3</v>
      </c>
      <c r="G10" s="1"/>
    </row>
    <row r="11" spans="1:7" ht="15" customHeight="1" x14ac:dyDescent="0.25">
      <c r="A11" s="1"/>
      <c r="B11" s="28" t="s">
        <v>19</v>
      </c>
      <c r="C11" s="28"/>
      <c r="D11" s="28"/>
      <c r="E11" s="9">
        <f>SUM(E8:E10)</f>
        <v>2088491.4666949934</v>
      </c>
      <c r="F11" s="55" t="s">
        <v>3</v>
      </c>
      <c r="G11" s="1"/>
    </row>
    <row r="12" spans="1:7" x14ac:dyDescent="0.25">
      <c r="A12" s="1"/>
      <c r="B12" s="54" t="s">
        <v>11</v>
      </c>
      <c r="C12" s="54"/>
      <c r="D12" s="54"/>
      <c r="E12" s="54"/>
      <c r="F12" s="54"/>
      <c r="G12" s="1"/>
    </row>
    <row r="13" spans="1:7" ht="15" customHeight="1" x14ac:dyDescent="0.25">
      <c r="A13" s="1"/>
      <c r="B13" s="55" t="s">
        <v>11</v>
      </c>
      <c r="C13" s="55"/>
      <c r="D13" s="55"/>
      <c r="E13" s="9">
        <f>'Fane 4. Ikke-påvirkelige omk.'!C12*(1+'Fane 11. Nøgletal'!C15)</f>
        <v>12241.553416532355</v>
      </c>
      <c r="F13" s="55" t="s">
        <v>3</v>
      </c>
      <c r="G13" s="1"/>
    </row>
    <row r="14" spans="1:7" x14ac:dyDescent="0.25">
      <c r="A14" s="1"/>
      <c r="B14" s="54" t="s">
        <v>62</v>
      </c>
      <c r="C14" s="54"/>
      <c r="D14" s="54"/>
      <c r="E14" s="54"/>
      <c r="F14" s="54"/>
      <c r="G14" s="1"/>
    </row>
    <row r="15" spans="1:7" x14ac:dyDescent="0.25">
      <c r="A15" s="1"/>
      <c r="B15" s="55" t="s">
        <v>77</v>
      </c>
      <c r="C15" s="32"/>
      <c r="D15" s="32"/>
      <c r="E15" s="9">
        <f>'Fane 5. Kontrol af ØR2021'!E30</f>
        <v>-601886.99741115689</v>
      </c>
      <c r="F15" s="55" t="s">
        <v>3</v>
      </c>
      <c r="G15" s="1"/>
    </row>
    <row r="16" spans="1:7" x14ac:dyDescent="0.25">
      <c r="A16" s="1"/>
      <c r="B16" s="54" t="s">
        <v>75</v>
      </c>
      <c r="C16" s="54"/>
      <c r="D16" s="54"/>
      <c r="E16" s="54"/>
      <c r="F16" s="54"/>
      <c r="G16" s="1"/>
    </row>
    <row r="17" spans="1:7" x14ac:dyDescent="0.25">
      <c r="A17" s="1"/>
      <c r="B17" s="55" t="s">
        <v>76</v>
      </c>
      <c r="C17" s="55"/>
      <c r="D17" s="55"/>
      <c r="E17" s="9">
        <f>'Fane 6. Skattesagen'!G13</f>
        <v>0</v>
      </c>
      <c r="F17" s="55" t="s">
        <v>3</v>
      </c>
      <c r="G17" s="1"/>
    </row>
    <row r="18" spans="1:7" x14ac:dyDescent="0.25">
      <c r="A18" s="1"/>
      <c r="B18" s="54" t="s">
        <v>57</v>
      </c>
      <c r="C18" s="54"/>
      <c r="D18" s="54"/>
      <c r="E18" s="10">
        <f>SUM(E11,E13,E15,E17)</f>
        <v>1498846.0227003689</v>
      </c>
      <c r="F18" s="11" t="s">
        <v>3</v>
      </c>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sheetData>
  <sheetProtection algorithmName="SHA-512" hashValue="qppqR2Ohh59D+d6JsEI5n2v1NnDxjl/7+C5bSeJnDO8H87h1samcQ0pQEQjazPz2Zgi43IkyWXF29lNSDzstwQ==" saltValue="jUH5k/Yw8qgGwJBGxQ7DsA==" spinCount="100000" sheet="1" objects="1" scenarios="1"/>
  <customSheetViews>
    <customSheetView guid="{61068CEC-D951-4EA8-B2F0-E3FAF0E2CE33}" showPageBreaks="1" showGridLines="0" hiddenColumns="1" view="pageLayout">
      <pageMargins left="0.7" right="0.7" top="0.75" bottom="0.75" header="0.3" footer="0.3"/>
      <pageSetup paperSize="9" orientation="portrait" r:id="rId1"/>
    </customSheetView>
  </customSheetViews>
  <mergeCells count="2">
    <mergeCell ref="B3:F4"/>
    <mergeCell ref="B5:F5"/>
  </mergeCells>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3"/>
  <dimension ref="A1:G48"/>
  <sheetViews>
    <sheetView showGridLines="0" view="pageLayout" zoomScaleNormal="100" workbookViewId="0"/>
  </sheetViews>
  <sheetFormatPr defaultColWidth="9.140625" defaultRowHeight="15" x14ac:dyDescent="0.25"/>
  <cols>
    <col min="1" max="1" width="5.140625" style="2" customWidth="1"/>
    <col min="2" max="2" width="56.42578125" style="2" customWidth="1"/>
    <col min="3" max="3" width="0" style="2" hidden="1" customWidth="1"/>
    <col min="4" max="4" width="27" style="2" hidden="1" customWidth="1"/>
    <col min="5" max="5" width="10.28515625" style="2" customWidth="1"/>
    <col min="6" max="6" width="3.28515625" style="2" customWidth="1"/>
    <col min="7" max="7" width="10"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2" t="s">
        <v>84</v>
      </c>
      <c r="C3" s="92"/>
      <c r="D3" s="92"/>
      <c r="E3" s="92"/>
      <c r="F3" s="92"/>
      <c r="G3" s="1"/>
    </row>
    <row r="4" spans="1:7" ht="15" customHeight="1" x14ac:dyDescent="0.25">
      <c r="A4" s="1"/>
      <c r="B4" s="92"/>
      <c r="C4" s="92"/>
      <c r="D4" s="92"/>
      <c r="E4" s="92"/>
      <c r="F4" s="92"/>
      <c r="G4" s="1"/>
    </row>
    <row r="5" spans="1:7" x14ac:dyDescent="0.25">
      <c r="A5" s="1"/>
      <c r="B5" s="93" t="s">
        <v>20</v>
      </c>
      <c r="C5" s="93"/>
      <c r="D5" s="93"/>
      <c r="E5" s="93"/>
      <c r="F5" s="93"/>
      <c r="G5" s="1"/>
    </row>
    <row r="6" spans="1:7" x14ac:dyDescent="0.25">
      <c r="A6" s="1"/>
      <c r="B6" s="1"/>
      <c r="C6" s="1"/>
      <c r="D6" s="1"/>
      <c r="E6" s="1"/>
      <c r="F6" s="1"/>
      <c r="G6" s="1"/>
    </row>
    <row r="7" spans="1:7" x14ac:dyDescent="0.25">
      <c r="A7" s="1"/>
      <c r="B7" s="54" t="s">
        <v>12</v>
      </c>
      <c r="C7" s="54"/>
      <c r="D7" s="54"/>
      <c r="E7" s="54"/>
      <c r="F7" s="54"/>
      <c r="G7" s="1"/>
    </row>
    <row r="8" spans="1:7" ht="15" customHeight="1" x14ac:dyDescent="0.25">
      <c r="A8" s="1"/>
      <c r="B8" s="62" t="s">
        <v>65</v>
      </c>
      <c r="C8" s="62"/>
      <c r="D8" s="62"/>
      <c r="E8" s="7">
        <f>'Fane 2.2. Økonomisk ramme 2024'!E11</f>
        <v>2088491.4666949934</v>
      </c>
      <c r="F8" s="62" t="s">
        <v>3</v>
      </c>
      <c r="G8" s="1"/>
    </row>
    <row r="9" spans="1:7" ht="15" customHeight="1" x14ac:dyDescent="0.25">
      <c r="A9" s="1"/>
      <c r="B9" s="53" t="s">
        <v>17</v>
      </c>
      <c r="C9" s="62"/>
      <c r="D9" s="62"/>
      <c r="E9" s="8">
        <f>SUM(E8:E8)*'Fane 11. Nøgletal'!C15</f>
        <v>74350.296214341768</v>
      </c>
      <c r="F9" s="62" t="s">
        <v>3</v>
      </c>
      <c r="G9" s="1"/>
    </row>
    <row r="10" spans="1:7" ht="15" customHeight="1" x14ac:dyDescent="0.25">
      <c r="A10" s="1"/>
      <c r="B10" s="53" t="s">
        <v>44</v>
      </c>
      <c r="C10" s="62"/>
      <c r="D10" s="62"/>
      <c r="E10" s="8">
        <f>-SUM(E8:E9)*'Fane 11. Nøgletal'!C20</f>
        <v>-36768.3099694587</v>
      </c>
      <c r="F10" s="62" t="s">
        <v>3</v>
      </c>
      <c r="G10" s="1"/>
    </row>
    <row r="11" spans="1:7" x14ac:dyDescent="0.25">
      <c r="A11" s="1"/>
      <c r="B11" s="28" t="s">
        <v>19</v>
      </c>
      <c r="C11" s="28"/>
      <c r="D11" s="28"/>
      <c r="E11" s="9">
        <f>SUM(E8:E10)</f>
        <v>2126073.4529398764</v>
      </c>
      <c r="F11" s="55" t="s">
        <v>3</v>
      </c>
      <c r="G11" s="1"/>
    </row>
    <row r="12" spans="1:7" x14ac:dyDescent="0.25">
      <c r="A12" s="1"/>
      <c r="B12" s="54" t="s">
        <v>11</v>
      </c>
      <c r="C12" s="54"/>
      <c r="D12" s="54"/>
      <c r="E12" s="54"/>
      <c r="F12" s="54"/>
      <c r="G12" s="1"/>
    </row>
    <row r="13" spans="1:7" ht="15" customHeight="1" x14ac:dyDescent="0.25">
      <c r="A13" s="1"/>
      <c r="B13" s="55" t="s">
        <v>11</v>
      </c>
      <c r="C13" s="55"/>
      <c r="D13" s="55"/>
      <c r="E13" s="9">
        <f>'Fane 4. Ikke-påvirkelige omk.'!C12*(1+'Fane 11. Nøgletal'!C15)^2</f>
        <v>12677.352718160906</v>
      </c>
      <c r="F13" s="55" t="s">
        <v>3</v>
      </c>
      <c r="G13" s="1"/>
    </row>
    <row r="14" spans="1:7" ht="15" customHeight="1" x14ac:dyDescent="0.25">
      <c r="A14" s="1"/>
      <c r="B14" s="54" t="s">
        <v>62</v>
      </c>
      <c r="C14" s="54"/>
      <c r="D14" s="54"/>
      <c r="E14" s="54"/>
      <c r="F14" s="54"/>
      <c r="G14" s="1"/>
    </row>
    <row r="15" spans="1:7" ht="15" customHeight="1" x14ac:dyDescent="0.25">
      <c r="A15" s="1"/>
      <c r="B15" s="55" t="s">
        <v>63</v>
      </c>
      <c r="C15" s="32"/>
      <c r="D15" s="32"/>
      <c r="E15" s="9">
        <v>0</v>
      </c>
      <c r="F15" s="55" t="s">
        <v>3</v>
      </c>
      <c r="G15" s="1"/>
    </row>
    <row r="16" spans="1:7" ht="15" customHeight="1" x14ac:dyDescent="0.25">
      <c r="A16" s="1"/>
      <c r="B16" s="54" t="s">
        <v>75</v>
      </c>
      <c r="C16" s="54"/>
      <c r="D16" s="54"/>
      <c r="E16" s="54"/>
      <c r="F16" s="54"/>
      <c r="G16" s="1"/>
    </row>
    <row r="17" spans="1:7" ht="15" customHeight="1" x14ac:dyDescent="0.25">
      <c r="A17" s="1"/>
      <c r="B17" s="55" t="s">
        <v>76</v>
      </c>
      <c r="C17" s="55"/>
      <c r="D17" s="55"/>
      <c r="E17" s="9">
        <f>'Fane 6. Skattesagen'!G14</f>
        <v>0</v>
      </c>
      <c r="F17" s="55" t="s">
        <v>3</v>
      </c>
      <c r="G17" s="1"/>
    </row>
    <row r="18" spans="1:7" x14ac:dyDescent="0.25">
      <c r="A18" s="1"/>
      <c r="B18" s="54" t="s">
        <v>66</v>
      </c>
      <c r="C18" s="54"/>
      <c r="D18" s="54"/>
      <c r="E18" s="10">
        <f>SUM(E11,E13,E15,E17)</f>
        <v>2138750.8056580373</v>
      </c>
      <c r="F18" s="11" t="s">
        <v>3</v>
      </c>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sheetData>
  <sheetProtection algorithmName="SHA-512" hashValue="/6Mcv4d+tSG1+trgoP8XoZUfXmGULI553KqVTvT4P1a06xV5HDksQsYqrFPmqS0imsCEPaq83JPg8GXDerBHsg==" saltValue="Ymp0adz2A1Cb64uCBVRukg==" spinCount="100000" sheet="1" objects="1" scenarios="1"/>
  <customSheetViews>
    <customSheetView guid="{61068CEC-D951-4EA8-B2F0-E3FAF0E2CE33}" showPageBreaks="1" showGridLines="0" hiddenColumns="1" view="pageLayout">
      <pageMargins left="0.7" right="0.7" top="0.75" bottom="0.75" header="0.3" footer="0.3"/>
      <pageSetup paperSize="9" orientation="portrait" r:id="rId1"/>
    </customSheetView>
  </customSheetViews>
  <mergeCells count="2">
    <mergeCell ref="B3:F4"/>
    <mergeCell ref="B5:F5"/>
  </mergeCells>
  <pageMargins left="0.7" right="0.7" top="0.75" bottom="0.75" header="0.3" footer="0.3"/>
  <pageSetup paperSize="9"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6"/>
  <dimension ref="A1:G48"/>
  <sheetViews>
    <sheetView showGridLines="0" view="pageLayout" zoomScaleNormal="100" workbookViewId="0"/>
  </sheetViews>
  <sheetFormatPr defaultColWidth="9.140625" defaultRowHeight="15" x14ac:dyDescent="0.25"/>
  <cols>
    <col min="1" max="1" width="5.140625" style="2" customWidth="1"/>
    <col min="2" max="2" width="51.7109375" style="2" customWidth="1"/>
    <col min="3" max="3" width="0" style="2" hidden="1" customWidth="1"/>
    <col min="4" max="4" width="27" style="2" hidden="1" customWidth="1"/>
    <col min="5" max="5" width="13.28515625" style="2" customWidth="1"/>
    <col min="6" max="6" width="3.85546875" style="2" customWidth="1"/>
    <col min="7" max="7" width="11"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2" t="s">
        <v>85</v>
      </c>
      <c r="C3" s="92"/>
      <c r="D3" s="92"/>
      <c r="E3" s="92"/>
      <c r="F3" s="92"/>
      <c r="G3" s="1"/>
    </row>
    <row r="4" spans="1:7" ht="15" customHeight="1" x14ac:dyDescent="0.25">
      <c r="A4" s="1"/>
      <c r="B4" s="92"/>
      <c r="C4" s="92"/>
      <c r="D4" s="92"/>
      <c r="E4" s="92"/>
      <c r="F4" s="92"/>
      <c r="G4" s="1"/>
    </row>
    <row r="5" spans="1:7" x14ac:dyDescent="0.25">
      <c r="A5" s="1"/>
      <c r="B5" s="93" t="s">
        <v>20</v>
      </c>
      <c r="C5" s="93"/>
      <c r="D5" s="93"/>
      <c r="E5" s="93"/>
      <c r="F5" s="93"/>
      <c r="G5" s="1"/>
    </row>
    <row r="6" spans="1:7" x14ac:dyDescent="0.25">
      <c r="A6" s="1"/>
      <c r="B6" s="1"/>
      <c r="C6" s="1"/>
      <c r="D6" s="1"/>
      <c r="E6" s="1"/>
      <c r="F6" s="1"/>
      <c r="G6" s="1"/>
    </row>
    <row r="7" spans="1:7" x14ac:dyDescent="0.25">
      <c r="A7" s="1"/>
      <c r="B7" s="54" t="s">
        <v>12</v>
      </c>
      <c r="C7" s="54"/>
      <c r="D7" s="54"/>
      <c r="E7" s="54"/>
      <c r="F7" s="54"/>
      <c r="G7" s="1"/>
    </row>
    <row r="8" spans="1:7" ht="15" customHeight="1" x14ac:dyDescent="0.25">
      <c r="A8" s="1"/>
      <c r="B8" s="62" t="s">
        <v>86</v>
      </c>
      <c r="C8" s="62"/>
      <c r="D8" s="62"/>
      <c r="E8" s="7">
        <f>'Fane 2.3. Økonomisk ramme 2025'!E11</f>
        <v>2126073.4529398764</v>
      </c>
      <c r="F8" s="62" t="s">
        <v>3</v>
      </c>
      <c r="G8" s="1"/>
    </row>
    <row r="9" spans="1:7" ht="15" customHeight="1" x14ac:dyDescent="0.25">
      <c r="A9" s="1"/>
      <c r="B9" s="53" t="s">
        <v>17</v>
      </c>
      <c r="C9" s="62"/>
      <c r="D9" s="62"/>
      <c r="E9" s="8">
        <f>SUM(E8:E8)*'Fane 11. Nøgletal'!C15</f>
        <v>75688.214924659595</v>
      </c>
      <c r="F9" s="62" t="s">
        <v>3</v>
      </c>
      <c r="G9" s="1"/>
    </row>
    <row r="10" spans="1:7" ht="15" customHeight="1" x14ac:dyDescent="0.25">
      <c r="A10" s="1"/>
      <c r="B10" s="53" t="s">
        <v>44</v>
      </c>
      <c r="C10" s="62"/>
      <c r="D10" s="62"/>
      <c r="E10" s="8">
        <f>-SUM(E8:E9)*'Fane 11. Nøgletal'!C20</f>
        <v>-37429.948353697117</v>
      </c>
      <c r="F10" s="62" t="s">
        <v>3</v>
      </c>
      <c r="G10" s="1"/>
    </row>
    <row r="11" spans="1:7" x14ac:dyDescent="0.25">
      <c r="A11" s="1"/>
      <c r="B11" s="28" t="s">
        <v>19</v>
      </c>
      <c r="C11" s="28"/>
      <c r="D11" s="28"/>
      <c r="E11" s="9">
        <f>SUM(E8:E10)</f>
        <v>2164331.7195108389</v>
      </c>
      <c r="F11" s="55" t="s">
        <v>3</v>
      </c>
      <c r="G11" s="1"/>
    </row>
    <row r="12" spans="1:7" x14ac:dyDescent="0.25">
      <c r="A12" s="1"/>
      <c r="B12" s="54" t="s">
        <v>11</v>
      </c>
      <c r="C12" s="54"/>
      <c r="D12" s="54"/>
      <c r="E12" s="54"/>
      <c r="F12" s="54"/>
      <c r="G12" s="1"/>
    </row>
    <row r="13" spans="1:7" ht="15" customHeight="1" x14ac:dyDescent="0.25">
      <c r="A13" s="1"/>
      <c r="B13" s="55" t="s">
        <v>11</v>
      </c>
      <c r="C13" s="55"/>
      <c r="D13" s="55"/>
      <c r="E13" s="9">
        <f>'Fane 4. Ikke-påvirkelige omk.'!C12*(1+'Fane 11. Nøgletal'!C15)^3</f>
        <v>13128.666474927437</v>
      </c>
      <c r="F13" s="55" t="s">
        <v>3</v>
      </c>
      <c r="G13" s="1"/>
    </row>
    <row r="14" spans="1:7" ht="15" customHeight="1" x14ac:dyDescent="0.25">
      <c r="A14" s="1"/>
      <c r="B14" s="54" t="s">
        <v>62</v>
      </c>
      <c r="C14" s="54"/>
      <c r="D14" s="54"/>
      <c r="E14" s="54"/>
      <c r="F14" s="54"/>
      <c r="G14" s="1"/>
    </row>
    <row r="15" spans="1:7" ht="15" customHeight="1" x14ac:dyDescent="0.25">
      <c r="A15" s="1"/>
      <c r="B15" s="55" t="s">
        <v>63</v>
      </c>
      <c r="C15" s="32"/>
      <c r="D15" s="32"/>
      <c r="E15" s="9">
        <v>0</v>
      </c>
      <c r="F15" s="55" t="s">
        <v>3</v>
      </c>
      <c r="G15" s="1"/>
    </row>
    <row r="16" spans="1:7" ht="15" customHeight="1" x14ac:dyDescent="0.25">
      <c r="A16" s="1"/>
      <c r="B16" s="54" t="s">
        <v>75</v>
      </c>
      <c r="C16" s="54"/>
      <c r="D16" s="54"/>
      <c r="E16" s="54"/>
      <c r="F16" s="54"/>
      <c r="G16" s="1"/>
    </row>
    <row r="17" spans="1:7" ht="15" customHeight="1" x14ac:dyDescent="0.25">
      <c r="A17" s="1"/>
      <c r="B17" s="55" t="s">
        <v>76</v>
      </c>
      <c r="C17" s="55"/>
      <c r="D17" s="55"/>
      <c r="E17" s="9">
        <f>'Fane 6. Skattesagen'!G15</f>
        <v>0</v>
      </c>
      <c r="F17" s="55" t="s">
        <v>3</v>
      </c>
      <c r="G17" s="1"/>
    </row>
    <row r="18" spans="1:7" x14ac:dyDescent="0.25">
      <c r="A18" s="1"/>
      <c r="B18" s="54" t="s">
        <v>87</v>
      </c>
      <c r="C18" s="54"/>
      <c r="D18" s="54"/>
      <c r="E18" s="10">
        <f>SUM(E11,E13,E15,E17)</f>
        <v>2177460.3859857661</v>
      </c>
      <c r="F18" s="11" t="s">
        <v>3</v>
      </c>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sheetData>
  <sheetProtection algorithmName="SHA-512" hashValue="zoo99KZ5//AQkLbbcnj58SbvLDSwBxeAbLRXz2/2QWuToyj3HVjs2H7fJ64Fq2njWjVzHfoEnOssgwUGgtdjQg==" saltValue="nkLqoLq3rzp6MPf5wJS14Q==" spinCount="100000" sheet="1" objects="1" scenarios="1"/>
  <customSheetViews>
    <customSheetView guid="{61068CEC-D951-4EA8-B2F0-E3FAF0E2CE33}" showPageBreaks="1" showGridLines="0" hiddenColumns="1" view="pageLayout">
      <pageMargins left="0.7" right="0.7" top="0.75" bottom="0.75" header="0.3" footer="0.3"/>
      <pageSetup paperSize="9" orientation="portrait" r:id="rId1"/>
    </customSheetView>
  </customSheetViews>
  <mergeCells count="2">
    <mergeCell ref="B3:F4"/>
    <mergeCell ref="B5:F5"/>
  </mergeCells>
  <pageMargins left="0.7" right="0.7" top="0.75" bottom="0.75" header="0.3" footer="0.3"/>
  <pageSetup paperSize="9"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7"/>
  <dimension ref="A1:G47"/>
  <sheetViews>
    <sheetView showGridLines="0" view="pageLayout" zoomScaleNormal="100" workbookViewId="0"/>
  </sheetViews>
  <sheetFormatPr defaultColWidth="9.140625" defaultRowHeight="15" x14ac:dyDescent="0.25"/>
  <cols>
    <col min="1" max="1" width="7.85546875" style="2" customWidth="1"/>
    <col min="2" max="3" width="9.140625" style="2"/>
    <col min="4" max="4" width="39.85546875" style="2" customWidth="1"/>
    <col min="5" max="5" width="10" style="2" bestFit="1" customWidth="1"/>
    <col min="6" max="6" width="3.5703125" style="2" bestFit="1" customWidth="1"/>
    <col min="7" max="7" width="7.8554687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4" t="s">
        <v>88</v>
      </c>
      <c r="C3" s="94"/>
      <c r="D3" s="94"/>
      <c r="E3" s="94"/>
      <c r="F3" s="94"/>
      <c r="G3" s="1"/>
    </row>
    <row r="4" spans="1:7" ht="29.25" customHeight="1" x14ac:dyDescent="0.25">
      <c r="A4" s="1"/>
      <c r="B4" s="94"/>
      <c r="C4" s="94"/>
      <c r="D4" s="94"/>
      <c r="E4" s="94"/>
      <c r="F4" s="94"/>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54" t="s">
        <v>89</v>
      </c>
      <c r="C8" s="54"/>
      <c r="D8" s="54"/>
      <c r="E8" s="54"/>
      <c r="F8" s="54"/>
      <c r="G8" s="1"/>
    </row>
    <row r="9" spans="1:7" x14ac:dyDescent="0.25">
      <c r="A9" s="1"/>
      <c r="B9" s="95" t="s">
        <v>22</v>
      </c>
      <c r="C9" s="95"/>
      <c r="D9" s="95"/>
      <c r="E9" s="7">
        <v>2025450.9720477466</v>
      </c>
      <c r="F9" s="62" t="s">
        <v>3</v>
      </c>
      <c r="G9" s="1"/>
    </row>
    <row r="10" spans="1:7" x14ac:dyDescent="0.25">
      <c r="A10" s="1"/>
      <c r="B10" s="97" t="s">
        <v>103</v>
      </c>
      <c r="C10" s="98"/>
      <c r="D10" s="99"/>
      <c r="E10" s="7">
        <v>0</v>
      </c>
      <c r="F10" s="62" t="s">
        <v>3</v>
      </c>
      <c r="G10" s="1"/>
    </row>
    <row r="11" spans="1:7" x14ac:dyDescent="0.25">
      <c r="A11" s="1"/>
      <c r="B11" s="96" t="s">
        <v>50</v>
      </c>
      <c r="C11" s="96"/>
      <c r="D11" s="96"/>
      <c r="E11" s="7">
        <v>0</v>
      </c>
      <c r="F11" s="62" t="s">
        <v>3</v>
      </c>
      <c r="G11" s="1"/>
    </row>
    <row r="12" spans="1:7" x14ac:dyDescent="0.25">
      <c r="A12" s="1"/>
      <c r="B12" s="96" t="s">
        <v>54</v>
      </c>
      <c r="C12" s="96"/>
      <c r="D12" s="96"/>
      <c r="E12" s="7">
        <v>0</v>
      </c>
      <c r="F12" s="62" t="s">
        <v>3</v>
      </c>
      <c r="G12" s="1"/>
    </row>
    <row r="13" spans="1:7" x14ac:dyDescent="0.25">
      <c r="A13" s="1"/>
      <c r="B13" s="96" t="s">
        <v>51</v>
      </c>
      <c r="C13" s="96"/>
      <c r="D13" s="96"/>
      <c r="E13" s="8">
        <v>0</v>
      </c>
      <c r="F13" s="62" t="s">
        <v>3</v>
      </c>
      <c r="G13" s="1"/>
    </row>
    <row r="14" spans="1:7" x14ac:dyDescent="0.25">
      <c r="A14" s="1"/>
      <c r="B14" s="96" t="s">
        <v>17</v>
      </c>
      <c r="C14" s="96"/>
      <c r="D14" s="96"/>
      <c r="E14" s="8">
        <f>E9*'Fane 11. Nøgletal'!C13+SUM(E11:E13)*'Fane 11. Nøgletal'!C14</f>
        <v>24710.501858982512</v>
      </c>
      <c r="F14" s="62" t="s">
        <v>3</v>
      </c>
      <c r="G14" s="1"/>
    </row>
    <row r="15" spans="1:7" x14ac:dyDescent="0.25">
      <c r="A15" s="1"/>
      <c r="B15" s="96" t="s">
        <v>44</v>
      </c>
      <c r="C15" s="96"/>
      <c r="D15" s="96"/>
      <c r="E15" s="8">
        <f>-SUM(E9:E14)*'Fane 11. Nøgletal'!C20</f>
        <v>-34852.745056414395</v>
      </c>
      <c r="F15" s="62" t="s">
        <v>3</v>
      </c>
      <c r="G15" s="1"/>
    </row>
    <row r="16" spans="1:7" x14ac:dyDescent="0.25">
      <c r="A16" s="1"/>
      <c r="B16" s="101" t="s">
        <v>19</v>
      </c>
      <c r="C16" s="101"/>
      <c r="D16" s="101"/>
      <c r="E16" s="33">
        <f>SUM(E9:E15)</f>
        <v>2015308.7288503149</v>
      </c>
      <c r="F16" s="34" t="s">
        <v>3</v>
      </c>
      <c r="G16" s="1"/>
    </row>
    <row r="17" spans="1:7" x14ac:dyDescent="0.25">
      <c r="A17" s="1"/>
      <c r="B17" s="102" t="s">
        <v>11</v>
      </c>
      <c r="C17" s="102"/>
      <c r="D17" s="102"/>
      <c r="E17" s="54"/>
      <c r="F17" s="54"/>
      <c r="G17" s="1"/>
    </row>
    <row r="18" spans="1:7" x14ac:dyDescent="0.25">
      <c r="A18" s="1"/>
      <c r="B18" s="103" t="s">
        <v>11</v>
      </c>
      <c r="C18" s="103"/>
      <c r="D18" s="103"/>
      <c r="E18" s="9">
        <v>7643.1964877700011</v>
      </c>
      <c r="F18" s="55" t="s">
        <v>3</v>
      </c>
      <c r="G18" s="1"/>
    </row>
    <row r="19" spans="1:7" ht="15.4" customHeight="1" x14ac:dyDescent="0.25">
      <c r="A19" s="1"/>
      <c r="B19" s="54" t="s">
        <v>36</v>
      </c>
      <c r="C19" s="54"/>
      <c r="D19" s="54"/>
      <c r="E19" s="54"/>
      <c r="F19" s="54"/>
      <c r="G19" s="1"/>
    </row>
    <row r="20" spans="1:7" ht="15.75" customHeight="1" x14ac:dyDescent="0.25">
      <c r="A20" s="1"/>
      <c r="B20" s="104" t="s">
        <v>33</v>
      </c>
      <c r="C20" s="105"/>
      <c r="D20" s="106"/>
      <c r="E20" s="51">
        <v>150830.24659583898</v>
      </c>
      <c r="F20" s="27" t="s">
        <v>3</v>
      </c>
      <c r="G20" s="1"/>
    </row>
    <row r="21" spans="1:7" x14ac:dyDescent="0.25">
      <c r="A21" s="1"/>
      <c r="B21" s="104" t="s">
        <v>34</v>
      </c>
      <c r="C21" s="105"/>
      <c r="D21" s="106"/>
      <c r="E21" s="52">
        <v>0</v>
      </c>
      <c r="F21" s="27" t="s">
        <v>3</v>
      </c>
      <c r="G21" s="1"/>
    </row>
    <row r="22" spans="1:7" x14ac:dyDescent="0.25">
      <c r="A22" s="1"/>
      <c r="B22" s="107" t="s">
        <v>37</v>
      </c>
      <c r="C22" s="108"/>
      <c r="D22" s="109"/>
      <c r="E22" s="9">
        <f>SUM(E20:E21)</f>
        <v>150830.24659583898</v>
      </c>
      <c r="F22" s="9" t="s">
        <v>3</v>
      </c>
      <c r="G22" s="1"/>
    </row>
    <row r="23" spans="1:7" ht="15.75" customHeight="1" x14ac:dyDescent="0.25">
      <c r="A23" s="1"/>
      <c r="B23" s="54" t="s">
        <v>62</v>
      </c>
      <c r="C23" s="54"/>
      <c r="D23" s="54"/>
      <c r="E23" s="54"/>
      <c r="F23" s="54"/>
      <c r="G23" s="1"/>
    </row>
    <row r="24" spans="1:7" x14ac:dyDescent="0.25">
      <c r="A24" s="1"/>
      <c r="B24" s="67" t="s">
        <v>27</v>
      </c>
      <c r="C24" s="28"/>
      <c r="D24" s="28"/>
      <c r="E24" s="9">
        <v>-1018164.2259573382</v>
      </c>
      <c r="F24" s="55" t="s">
        <v>3</v>
      </c>
      <c r="G24" s="1"/>
    </row>
    <row r="25" spans="1:7" x14ac:dyDescent="0.25">
      <c r="A25" s="1"/>
      <c r="B25" s="67" t="s">
        <v>63</v>
      </c>
      <c r="C25" s="28"/>
      <c r="D25" s="28"/>
      <c r="E25" s="9">
        <v>-177718.84897922305</v>
      </c>
      <c r="F25" s="55" t="s">
        <v>3</v>
      </c>
      <c r="G25" s="1"/>
    </row>
    <row r="26" spans="1:7" x14ac:dyDescent="0.25">
      <c r="A26" s="1"/>
      <c r="B26" s="54" t="s">
        <v>75</v>
      </c>
      <c r="C26" s="54"/>
      <c r="D26" s="54"/>
      <c r="E26" s="54"/>
      <c r="F26" s="54"/>
      <c r="G26" s="1"/>
    </row>
    <row r="27" spans="1:7" x14ac:dyDescent="0.25">
      <c r="A27" s="1"/>
      <c r="B27" s="110" t="s">
        <v>76</v>
      </c>
      <c r="C27" s="111"/>
      <c r="D27" s="112"/>
      <c r="E27" s="9">
        <f>'Fane 6. Skattesagen'!G11</f>
        <v>0</v>
      </c>
      <c r="F27" s="55" t="s">
        <v>3</v>
      </c>
      <c r="G27" s="1"/>
    </row>
    <row r="28" spans="1:7" ht="15" customHeight="1" x14ac:dyDescent="0.25">
      <c r="A28" s="1"/>
      <c r="B28" s="35" t="s">
        <v>145</v>
      </c>
      <c r="C28" s="35"/>
      <c r="D28" s="35"/>
      <c r="E28" s="36">
        <f>E16+E18+E22+E24+E25+E27</f>
        <v>977899.09699736256</v>
      </c>
      <c r="F28" s="37" t="s">
        <v>3</v>
      </c>
      <c r="G28" s="1"/>
    </row>
    <row r="29" spans="1:7" ht="27" customHeight="1" x14ac:dyDescent="0.25">
      <c r="A29" s="1"/>
      <c r="B29" s="100" t="s">
        <v>90</v>
      </c>
      <c r="C29" s="100"/>
      <c r="D29" s="100"/>
      <c r="E29" s="100"/>
      <c r="F29" s="100"/>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sheetData>
  <sheetProtection algorithmName="SHA-512" hashValue="WgqRPBvSdyaIqjl6MLTrFJnLBM410EIoFT3BqCLllZBCuakbYO/2d/uPnht+TU43Ld98Hrqg66EeRjGdu3U2YQ==" saltValue="6C7wOlBt5s3CBvzCVR+f7g==" spinCount="100000" sheet="1" objects="1" scenarios="1"/>
  <customSheetViews>
    <customSheetView guid="{61068CEC-D951-4EA8-B2F0-E3FAF0E2CE33}" showPageBreaks="1" showGridLines="0" view="pageLayout" topLeftCell="A7">
      <selection activeCell="E15" sqref="E15"/>
      <pageMargins left="0.7" right="0.7" top="0.75" bottom="0.75" header="0.3" footer="0.3"/>
      <pageSetup paperSize="9" orientation="portrait" r:id="rId1"/>
    </customSheetView>
  </customSheetViews>
  <mergeCells count="16">
    <mergeCell ref="B29:F29"/>
    <mergeCell ref="B15:D15"/>
    <mergeCell ref="B16:D16"/>
    <mergeCell ref="B17:D17"/>
    <mergeCell ref="B18:D18"/>
    <mergeCell ref="B20:D20"/>
    <mergeCell ref="B21:D21"/>
    <mergeCell ref="B22:D22"/>
    <mergeCell ref="B27:D27"/>
    <mergeCell ref="B3:F4"/>
    <mergeCell ref="B9:D9"/>
    <mergeCell ref="B11:D11"/>
    <mergeCell ref="B13:D13"/>
    <mergeCell ref="B14:D14"/>
    <mergeCell ref="B12:D12"/>
    <mergeCell ref="B10:D10"/>
  </mergeCells>
  <pageMargins left="0.7" right="0.7" top="0.75" bottom="0.75" header="0.3" footer="0.3"/>
  <pageSetup paperSize="9"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5"/>
  <dimension ref="A1:F48"/>
  <sheetViews>
    <sheetView showGridLines="0" view="pageLayout" zoomScaleNormal="100" workbookViewId="0"/>
  </sheetViews>
  <sheetFormatPr defaultColWidth="9.140625" defaultRowHeight="15" x14ac:dyDescent="0.25"/>
  <cols>
    <col min="1" max="1" width="8.140625" style="2" customWidth="1"/>
    <col min="2" max="2" width="37.7109375" style="2" customWidth="1"/>
    <col min="3" max="3" width="24.85546875" style="2" customWidth="1"/>
    <col min="4" max="4" width="3.28515625" style="2" customWidth="1"/>
    <col min="5" max="5" width="7.85546875" style="2" customWidth="1"/>
    <col min="6" max="6" width="4" style="2" customWidth="1"/>
    <col min="7" max="16384" width="9.140625" style="2"/>
  </cols>
  <sheetData>
    <row r="1" spans="1:6" x14ac:dyDescent="0.25">
      <c r="A1" s="1"/>
      <c r="B1" s="1"/>
      <c r="C1" s="1"/>
      <c r="D1" s="1"/>
      <c r="E1" s="1"/>
      <c r="F1" s="1"/>
    </row>
    <row r="2" spans="1:6" x14ac:dyDescent="0.25">
      <c r="A2" s="1"/>
      <c r="B2" s="1"/>
      <c r="C2" s="1"/>
      <c r="D2" s="1"/>
      <c r="E2" s="1"/>
      <c r="F2" s="1"/>
    </row>
    <row r="3" spans="1:6" ht="15" customHeight="1" x14ac:dyDescent="0.25">
      <c r="A3" s="1"/>
      <c r="B3" s="92" t="s">
        <v>43</v>
      </c>
      <c r="C3" s="92"/>
      <c r="D3" s="92"/>
      <c r="E3" s="1"/>
      <c r="F3" s="1"/>
    </row>
    <row r="4" spans="1:6" ht="15" customHeight="1" x14ac:dyDescent="0.25">
      <c r="A4" s="1"/>
      <c r="B4" s="92"/>
      <c r="C4" s="92"/>
      <c r="D4" s="92"/>
      <c r="E4" s="1"/>
      <c r="F4" s="1"/>
    </row>
    <row r="5" spans="1:6" x14ac:dyDescent="0.25">
      <c r="A5" s="1"/>
      <c r="B5" s="1"/>
      <c r="C5" s="1"/>
      <c r="D5" s="1"/>
      <c r="E5" s="1"/>
      <c r="F5" s="1"/>
    </row>
    <row r="6" spans="1:6" x14ac:dyDescent="0.25">
      <c r="A6" s="1"/>
      <c r="B6" s="1"/>
      <c r="C6" s="1"/>
      <c r="D6" s="1"/>
      <c r="E6" s="1"/>
      <c r="F6" s="1"/>
    </row>
    <row r="7" spans="1:6" x14ac:dyDescent="0.25">
      <c r="A7" s="1"/>
      <c r="B7" s="1"/>
      <c r="C7" s="1"/>
      <c r="D7" s="1"/>
      <c r="E7" s="1"/>
      <c r="F7" s="1"/>
    </row>
    <row r="8" spans="1:6" x14ac:dyDescent="0.25">
      <c r="A8" s="1"/>
      <c r="B8" s="113" t="s">
        <v>91</v>
      </c>
      <c r="C8" s="114"/>
      <c r="D8" s="115"/>
      <c r="E8" s="1"/>
      <c r="F8" s="1"/>
    </row>
    <row r="9" spans="1:6" ht="15" customHeight="1" x14ac:dyDescent="0.25">
      <c r="A9" s="1"/>
      <c r="B9" s="17" t="s">
        <v>25</v>
      </c>
      <c r="C9" s="55" t="s">
        <v>109</v>
      </c>
      <c r="D9" s="55"/>
      <c r="E9" s="1"/>
      <c r="F9" s="1"/>
    </row>
    <row r="10" spans="1:6" x14ac:dyDescent="0.25">
      <c r="A10" s="1"/>
      <c r="B10" s="23" t="s">
        <v>135</v>
      </c>
      <c r="C10" s="8">
        <v>11022</v>
      </c>
      <c r="D10" s="12" t="s">
        <v>3</v>
      </c>
      <c r="E10" s="1"/>
      <c r="F10" s="1"/>
    </row>
    <row r="11" spans="1:6" x14ac:dyDescent="0.25">
      <c r="A11" s="1"/>
      <c r="B11" s="73" t="s">
        <v>92</v>
      </c>
      <c r="C11" s="10">
        <f>SUM(C10:C10)</f>
        <v>11022</v>
      </c>
      <c r="D11" s="11" t="s">
        <v>3</v>
      </c>
      <c r="E11" s="1"/>
      <c r="F11" s="1"/>
    </row>
    <row r="12" spans="1:6" x14ac:dyDescent="0.25">
      <c r="A12" s="1"/>
      <c r="B12" s="73" t="s">
        <v>93</v>
      </c>
      <c r="C12" s="10">
        <f>C11*(1+'Fane 11. Nøgletal'!C15)^2</f>
        <v>11820.735241920001</v>
      </c>
      <c r="D12" s="11" t="s">
        <v>3</v>
      </c>
      <c r="E12" s="1"/>
      <c r="F12" s="1"/>
    </row>
    <row r="13" spans="1:6" x14ac:dyDescent="0.25">
      <c r="A13" s="1"/>
      <c r="B13" s="14"/>
      <c r="C13" s="13"/>
      <c r="D13" s="13"/>
      <c r="E13" s="1"/>
      <c r="F13" s="1"/>
    </row>
    <row r="14" spans="1:6" x14ac:dyDescent="0.25">
      <c r="A14" s="1"/>
      <c r="B14" s="14"/>
      <c r="C14" s="13"/>
      <c r="D14" s="13"/>
      <c r="E14" s="1"/>
      <c r="F14" s="1"/>
    </row>
    <row r="15" spans="1:6" x14ac:dyDescent="0.25">
      <c r="A15" s="1"/>
      <c r="B15" s="1"/>
      <c r="C15" s="1"/>
      <c r="D15" s="1"/>
      <c r="E15" s="1"/>
      <c r="F15" s="1"/>
    </row>
    <row r="16" spans="1:6" x14ac:dyDescent="0.25">
      <c r="A16" s="1"/>
      <c r="B16" s="1"/>
      <c r="C16" s="1"/>
      <c r="D16" s="1"/>
      <c r="E16" s="1"/>
      <c r="F16" s="1"/>
    </row>
    <row r="17" spans="1:6" x14ac:dyDescent="0.25">
      <c r="A17" s="1"/>
      <c r="B17" s="1"/>
      <c r="C17" s="1"/>
      <c r="D17" s="1"/>
      <c r="E17" s="1"/>
      <c r="F17" s="1"/>
    </row>
    <row r="18" spans="1:6" x14ac:dyDescent="0.25">
      <c r="A18" s="1"/>
      <c r="B18" s="1"/>
      <c r="C18" s="1"/>
      <c r="D18" s="1"/>
      <c r="E18" s="1"/>
      <c r="F18" s="1"/>
    </row>
    <row r="19" spans="1:6" x14ac:dyDescent="0.25">
      <c r="A19" s="1"/>
      <c r="B19" s="1"/>
      <c r="C19" s="1"/>
      <c r="D19" s="1"/>
      <c r="E19" s="1"/>
      <c r="F19" s="1"/>
    </row>
    <row r="20" spans="1:6" x14ac:dyDescent="0.25">
      <c r="A20" s="1"/>
      <c r="B20" s="1"/>
      <c r="C20" s="1"/>
      <c r="D20" s="1"/>
      <c r="E20" s="1"/>
      <c r="F20" s="1"/>
    </row>
    <row r="21" spans="1:6" x14ac:dyDescent="0.25">
      <c r="A21" s="1"/>
      <c r="B21" s="1"/>
      <c r="C21" s="1"/>
      <c r="D21" s="1"/>
      <c r="E21" s="1"/>
      <c r="F21" s="1"/>
    </row>
    <row r="22" spans="1:6" x14ac:dyDescent="0.25">
      <c r="A22" s="1"/>
      <c r="B22" s="1"/>
      <c r="C22" s="1"/>
      <c r="D22" s="1"/>
      <c r="E22" s="1"/>
      <c r="F22" s="1"/>
    </row>
    <row r="23" spans="1:6" x14ac:dyDescent="0.25">
      <c r="A23" s="1"/>
      <c r="B23" s="1"/>
      <c r="C23" s="1"/>
      <c r="D23" s="1"/>
      <c r="E23" s="1"/>
      <c r="F23" s="1"/>
    </row>
    <row r="24" spans="1:6" x14ac:dyDescent="0.25">
      <c r="A24" s="1"/>
      <c r="B24" s="1"/>
      <c r="C24" s="1"/>
      <c r="D24" s="1"/>
      <c r="E24" s="1"/>
      <c r="F24" s="1"/>
    </row>
    <row r="25" spans="1:6" x14ac:dyDescent="0.25">
      <c r="A25" s="1"/>
      <c r="B25" s="1"/>
      <c r="C25" s="1"/>
      <c r="D25" s="1"/>
      <c r="E25" s="1"/>
      <c r="F25" s="1"/>
    </row>
    <row r="26" spans="1:6" x14ac:dyDescent="0.25">
      <c r="A26" s="1"/>
      <c r="B26" s="1"/>
      <c r="C26" s="1"/>
      <c r="D26" s="1"/>
      <c r="E26" s="1"/>
      <c r="F26" s="1"/>
    </row>
    <row r="27" spans="1:6" x14ac:dyDescent="0.25">
      <c r="A27" s="1"/>
      <c r="B27" s="1"/>
      <c r="C27" s="1"/>
      <c r="D27" s="1"/>
      <c r="E27" s="1"/>
      <c r="F27" s="1"/>
    </row>
    <row r="28" spans="1:6" x14ac:dyDescent="0.25">
      <c r="A28" s="1"/>
      <c r="B28" s="1"/>
      <c r="C28" s="1"/>
      <c r="D28" s="1"/>
      <c r="E28" s="1"/>
      <c r="F28" s="1"/>
    </row>
    <row r="29" spans="1:6" x14ac:dyDescent="0.25">
      <c r="A29" s="1"/>
      <c r="B29" s="1"/>
      <c r="C29" s="1"/>
      <c r="D29" s="1"/>
      <c r="E29" s="1"/>
      <c r="F29" s="1"/>
    </row>
    <row r="30" spans="1:6" x14ac:dyDescent="0.25">
      <c r="A30" s="1"/>
      <c r="B30" s="1"/>
      <c r="C30" s="1"/>
      <c r="D30" s="1"/>
      <c r="E30" s="1"/>
      <c r="F30" s="1"/>
    </row>
    <row r="31" spans="1:6" x14ac:dyDescent="0.25">
      <c r="A31" s="1"/>
      <c r="B31" s="1"/>
      <c r="C31" s="1"/>
      <c r="D31" s="1"/>
      <c r="E31" s="1"/>
      <c r="F31" s="1"/>
    </row>
    <row r="32" spans="1:6" x14ac:dyDescent="0.25">
      <c r="A32" s="1"/>
      <c r="B32" s="1"/>
      <c r="C32" s="1"/>
      <c r="D32" s="1"/>
      <c r="E32" s="1"/>
      <c r="F32" s="1"/>
    </row>
    <row r="33" spans="1:6" x14ac:dyDescent="0.25">
      <c r="A33" s="1"/>
      <c r="B33" s="1"/>
      <c r="C33" s="1"/>
      <c r="D33" s="1"/>
      <c r="E33" s="1"/>
      <c r="F33" s="1"/>
    </row>
    <row r="34" spans="1:6" x14ac:dyDescent="0.25">
      <c r="A34" s="1"/>
      <c r="B34" s="1"/>
      <c r="C34" s="1"/>
      <c r="D34" s="1"/>
      <c r="E34" s="1"/>
      <c r="F34" s="1"/>
    </row>
    <row r="35" spans="1:6" x14ac:dyDescent="0.25">
      <c r="A35" s="1"/>
      <c r="B35" s="1"/>
      <c r="C35" s="1"/>
      <c r="D35" s="1"/>
      <c r="E35" s="1"/>
      <c r="F35" s="1"/>
    </row>
    <row r="36" spans="1:6" x14ac:dyDescent="0.25">
      <c r="A36" s="1"/>
      <c r="B36" s="1"/>
      <c r="C36" s="1"/>
      <c r="D36" s="1"/>
      <c r="E36" s="1"/>
      <c r="F36" s="1"/>
    </row>
    <row r="37" spans="1:6" x14ac:dyDescent="0.25">
      <c r="A37" s="1"/>
      <c r="B37" s="1"/>
      <c r="C37" s="1"/>
      <c r="D37" s="1"/>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1"/>
      <c r="B47" s="1"/>
      <c r="C47" s="1"/>
      <c r="D47" s="1"/>
      <c r="E47" s="1"/>
      <c r="F47" s="1"/>
    </row>
    <row r="48" spans="1:6" x14ac:dyDescent="0.25">
      <c r="A48" s="1"/>
      <c r="B48" s="1"/>
      <c r="C48" s="1"/>
      <c r="D48" s="1"/>
      <c r="E48" s="1"/>
      <c r="F48" s="1"/>
    </row>
  </sheetData>
  <sheetProtection algorithmName="SHA-512" hashValue="vJVQg26IqVIrMFx7HyBefCaZCue7SpeWTRxP/xlSI6x0QUTGrh0/KJFRW6DCq/CzNSoPRfHf3IqcxQvrnyAjSw==" saltValue="kn8vxShmn+i/N4pmsLLweA==" spinCount="100000" sheet="1" objects="1" scenarios="1"/>
  <customSheetViews>
    <customSheetView guid="{61068CEC-D951-4EA8-B2F0-E3FAF0E2CE33}" showPageBreaks="1" showGridLines="0" view="pageLayout">
      <selection activeCell="C14" sqref="C14"/>
      <pageMargins left="0.75" right="0.7" top="0.75" bottom="0.75" header="0.3" footer="0.3"/>
      <pageSetup paperSize="9" orientation="portrait" r:id="rId1"/>
    </customSheetView>
  </customSheetViews>
  <mergeCells count="2">
    <mergeCell ref="B3:D4"/>
    <mergeCell ref="B8:D8"/>
  </mergeCells>
  <pageMargins left="0.75" right="0.7" top="0.75" bottom="0.75" header="0.3" footer="0.3"/>
  <pageSetup paperSize="9"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8"/>
  <dimension ref="A1:G45"/>
  <sheetViews>
    <sheetView showGridLines="0" view="pageLayout" zoomScaleNormal="100" workbookViewId="0"/>
  </sheetViews>
  <sheetFormatPr defaultColWidth="9.140625" defaultRowHeight="15" x14ac:dyDescent="0.25"/>
  <cols>
    <col min="1" max="1" width="3.5703125" style="2" customWidth="1"/>
    <col min="2" max="3" width="9.140625" style="2"/>
    <col min="4" max="4" width="47.28515625" style="2" customWidth="1"/>
    <col min="5" max="5" width="10.7109375" style="2" customWidth="1"/>
    <col min="6" max="6" width="3.28515625" style="2" customWidth="1"/>
    <col min="7" max="7" width="2.425781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94" t="s">
        <v>149</v>
      </c>
      <c r="C3" s="94"/>
      <c r="D3" s="94"/>
      <c r="E3" s="94"/>
      <c r="F3" s="94"/>
      <c r="G3" s="1"/>
    </row>
    <row r="4" spans="1:7" ht="15" customHeight="1" x14ac:dyDescent="0.25">
      <c r="A4" s="1"/>
      <c r="B4" s="94"/>
      <c r="C4" s="94"/>
      <c r="D4" s="94"/>
      <c r="E4" s="94"/>
      <c r="F4" s="94"/>
      <c r="G4" s="1"/>
    </row>
    <row r="5" spans="1:7" ht="15" customHeight="1" x14ac:dyDescent="0.25">
      <c r="A5" s="1"/>
      <c r="B5" s="61"/>
      <c r="C5" s="61"/>
      <c r="D5" s="61"/>
      <c r="E5" s="61"/>
      <c r="F5" s="61"/>
      <c r="G5" s="1"/>
    </row>
    <row r="6" spans="1:7" ht="15" customHeight="1" x14ac:dyDescent="0.25">
      <c r="A6" s="1"/>
      <c r="B6" s="61"/>
      <c r="C6" s="61"/>
      <c r="D6" s="61"/>
      <c r="E6" s="61"/>
      <c r="F6" s="61"/>
      <c r="G6" s="1"/>
    </row>
    <row r="7" spans="1:7" x14ac:dyDescent="0.25">
      <c r="A7" s="1"/>
      <c r="B7" s="1"/>
      <c r="C7" s="1"/>
      <c r="D7" s="1"/>
      <c r="E7" s="1"/>
      <c r="F7" s="1"/>
      <c r="G7" s="1"/>
    </row>
    <row r="8" spans="1:7" x14ac:dyDescent="0.25">
      <c r="A8" s="1"/>
      <c r="B8" s="113" t="s">
        <v>72</v>
      </c>
      <c r="C8" s="114"/>
      <c r="D8" s="114"/>
      <c r="E8" s="114"/>
      <c r="F8" s="115"/>
      <c r="G8" s="1"/>
    </row>
    <row r="9" spans="1:7" x14ac:dyDescent="0.25">
      <c r="A9" s="1"/>
      <c r="B9" s="120" t="s">
        <v>94</v>
      </c>
      <c r="C9" s="121"/>
      <c r="D9" s="122"/>
      <c r="E9" s="8">
        <v>9574.0312847630121</v>
      </c>
      <c r="F9" s="12" t="s">
        <v>3</v>
      </c>
      <c r="G9" s="1"/>
    </row>
    <row r="10" spans="1:7" x14ac:dyDescent="0.25">
      <c r="A10" s="1"/>
      <c r="B10" s="120" t="s">
        <v>136</v>
      </c>
      <c r="C10" s="121"/>
      <c r="D10" s="122"/>
      <c r="E10" s="8">
        <v>0</v>
      </c>
      <c r="F10" s="12" t="s">
        <v>3</v>
      </c>
      <c r="G10" s="1"/>
    </row>
    <row r="11" spans="1:7" x14ac:dyDescent="0.25">
      <c r="A11" s="1"/>
      <c r="B11" s="73"/>
      <c r="C11" s="22"/>
      <c r="D11" s="22"/>
      <c r="E11" s="22"/>
      <c r="F11" s="74"/>
      <c r="G11" s="1"/>
    </row>
    <row r="12" spans="1:7" ht="68.25" customHeight="1" x14ac:dyDescent="0.25">
      <c r="A12" s="1"/>
      <c r="B12" s="126" t="s">
        <v>146</v>
      </c>
      <c r="C12" s="127"/>
      <c r="D12" s="127"/>
      <c r="E12" s="127"/>
      <c r="F12" s="128"/>
      <c r="G12" s="1"/>
    </row>
    <row r="13" spans="1:7" ht="27" customHeight="1" x14ac:dyDescent="0.25">
      <c r="A13" s="1"/>
      <c r="B13" s="1"/>
      <c r="C13" s="1"/>
      <c r="D13" s="1"/>
      <c r="E13" s="1"/>
      <c r="F13" s="1"/>
      <c r="G13" s="1"/>
    </row>
    <row r="14" spans="1:7" ht="28.5" customHeight="1" x14ac:dyDescent="0.25">
      <c r="A14" s="1"/>
      <c r="B14" s="113" t="s">
        <v>73</v>
      </c>
      <c r="C14" s="114"/>
      <c r="D14" s="114"/>
      <c r="E14" s="114"/>
      <c r="F14" s="115"/>
      <c r="G14" s="1"/>
    </row>
    <row r="15" spans="1:7" x14ac:dyDescent="0.25">
      <c r="A15" s="1"/>
      <c r="B15" s="120" t="s">
        <v>95</v>
      </c>
      <c r="C15" s="121"/>
      <c r="D15" s="122"/>
      <c r="E15" s="8">
        <v>0</v>
      </c>
      <c r="F15" s="12" t="s">
        <v>3</v>
      </c>
      <c r="G15" s="1"/>
    </row>
    <row r="16" spans="1:7" x14ac:dyDescent="0.25">
      <c r="A16" s="1"/>
      <c r="B16" s="120" t="s">
        <v>137</v>
      </c>
      <c r="C16" s="121"/>
      <c r="D16" s="122"/>
      <c r="E16" s="8">
        <v>0</v>
      </c>
      <c r="F16" s="12" t="s">
        <v>3</v>
      </c>
      <c r="G16" s="1"/>
    </row>
    <row r="17" spans="1:7" x14ac:dyDescent="0.25">
      <c r="A17" s="1"/>
      <c r="B17" s="73"/>
      <c r="C17" s="22"/>
      <c r="D17" s="22"/>
      <c r="E17" s="22"/>
      <c r="F17" s="74"/>
      <c r="G17" s="1"/>
    </row>
    <row r="18" spans="1:7" ht="31.5" customHeight="1" x14ac:dyDescent="0.25">
      <c r="A18" s="1"/>
      <c r="B18" s="126" t="s">
        <v>147</v>
      </c>
      <c r="C18" s="127"/>
      <c r="D18" s="127"/>
      <c r="E18" s="127"/>
      <c r="F18" s="128"/>
      <c r="G18" s="1"/>
    </row>
    <row r="19" spans="1:7" ht="28.5" customHeight="1" x14ac:dyDescent="0.25">
      <c r="A19" s="1"/>
      <c r="B19" s="1"/>
      <c r="C19" s="1"/>
      <c r="D19" s="1"/>
      <c r="E19" s="1"/>
      <c r="F19" s="1"/>
      <c r="G19" s="1"/>
    </row>
    <row r="20" spans="1:7" ht="28.5" customHeight="1" x14ac:dyDescent="0.25">
      <c r="A20" s="1"/>
      <c r="B20" s="64" t="s">
        <v>96</v>
      </c>
      <c r="C20" s="65"/>
      <c r="D20" s="65"/>
      <c r="E20" s="65"/>
      <c r="F20" s="66"/>
      <c r="G20" s="1"/>
    </row>
    <row r="21" spans="1:7" x14ac:dyDescent="0.25">
      <c r="A21" s="1"/>
      <c r="B21" s="68" t="s">
        <v>97</v>
      </c>
      <c r="C21" s="69"/>
      <c r="D21" s="70"/>
      <c r="E21" s="8">
        <v>1181526.0051776862</v>
      </c>
      <c r="F21" s="12" t="s">
        <v>3</v>
      </c>
      <c r="G21" s="1"/>
    </row>
    <row r="22" spans="1:7" x14ac:dyDescent="0.25">
      <c r="A22" s="1"/>
      <c r="B22" s="68" t="s">
        <v>138</v>
      </c>
      <c r="C22" s="69"/>
      <c r="D22" s="70"/>
      <c r="E22" s="8">
        <v>2385300</v>
      </c>
      <c r="F22" s="12" t="s">
        <v>3</v>
      </c>
      <c r="G22" s="1"/>
    </row>
    <row r="23" spans="1:7" x14ac:dyDescent="0.25">
      <c r="A23" s="1"/>
      <c r="B23" s="68" t="s">
        <v>26</v>
      </c>
      <c r="C23" s="69"/>
      <c r="D23" s="70"/>
      <c r="E23" s="8">
        <v>0</v>
      </c>
      <c r="F23" s="12" t="s">
        <v>3</v>
      </c>
      <c r="G23" s="1"/>
    </row>
    <row r="24" spans="1:7" x14ac:dyDescent="0.25">
      <c r="A24" s="1"/>
      <c r="B24" s="56" t="s">
        <v>148</v>
      </c>
      <c r="C24" s="57"/>
      <c r="D24" s="58"/>
      <c r="E24" s="76">
        <f>E21-(E22-E23)</f>
        <v>-1203773.9948223138</v>
      </c>
      <c r="F24" s="15" t="s">
        <v>3</v>
      </c>
      <c r="G24" s="1"/>
    </row>
    <row r="25" spans="1:7" x14ac:dyDescent="0.25">
      <c r="A25" s="1"/>
      <c r="B25" s="73"/>
      <c r="C25" s="22"/>
      <c r="D25" s="22"/>
      <c r="E25" s="22"/>
      <c r="F25" s="74"/>
      <c r="G25" s="1"/>
    </row>
    <row r="26" spans="1:7" ht="33.75" customHeight="1" x14ac:dyDescent="0.25">
      <c r="A26" s="1"/>
      <c r="B26" s="1"/>
      <c r="C26" s="1"/>
      <c r="D26" s="1"/>
      <c r="E26" s="1"/>
      <c r="F26" s="1"/>
      <c r="G26" s="1"/>
    </row>
    <row r="27" spans="1:7" ht="28.5" customHeight="1" x14ac:dyDescent="0.25">
      <c r="A27" s="1"/>
      <c r="B27" s="113" t="s">
        <v>139</v>
      </c>
      <c r="C27" s="114"/>
      <c r="D27" s="114"/>
      <c r="E27" s="114"/>
      <c r="F27" s="115"/>
      <c r="G27" s="1"/>
    </row>
    <row r="28" spans="1:7" x14ac:dyDescent="0.25">
      <c r="A28" s="1"/>
      <c r="B28" s="123" t="s">
        <v>62</v>
      </c>
      <c r="C28" s="124"/>
      <c r="D28" s="125"/>
      <c r="E28" s="8">
        <f>IF(AND(E9&gt;0,E24&gt;0),0,IF(AND(E9&lt;0,E24&lt;0),E15+E16+E24,IF(AND(E9&lt;0,E24&gt;0),E15+E16,IF(AND(E9&gt;0,E24&lt;0,E10=0),E24,IF(AND(E9&gt;0,E24&lt;0,ABS(E10)&gt;ABS(E24)),0,IF(AND(E9&gt;0,E24&lt;0,ABS(E10)&lt;ABS(E24)),(E10-ABS(E24)),"fejl"))))))</f>
        <v>-1203773.9948223138</v>
      </c>
      <c r="F28" s="12" t="s">
        <v>3</v>
      </c>
      <c r="G28" s="1"/>
    </row>
    <row r="29" spans="1:7" x14ac:dyDescent="0.25">
      <c r="A29" s="1"/>
      <c r="B29" s="123" t="s">
        <v>45</v>
      </c>
      <c r="C29" s="124"/>
      <c r="D29" s="125"/>
      <c r="E29" s="8">
        <v>2</v>
      </c>
      <c r="F29" s="12" t="s">
        <v>18</v>
      </c>
      <c r="G29" s="1"/>
    </row>
    <row r="30" spans="1:7" x14ac:dyDescent="0.25">
      <c r="A30" s="1"/>
      <c r="B30" s="116" t="s">
        <v>74</v>
      </c>
      <c r="C30" s="116"/>
      <c r="D30" s="116"/>
      <c r="E30" s="75">
        <f>E28/E29</f>
        <v>-601886.99741115689</v>
      </c>
      <c r="F30" s="15" t="s">
        <v>3</v>
      </c>
      <c r="G30" s="1"/>
    </row>
    <row r="31" spans="1:7" x14ac:dyDescent="0.25">
      <c r="A31" s="1"/>
      <c r="B31" s="117"/>
      <c r="C31" s="118"/>
      <c r="D31" s="118"/>
      <c r="E31" s="118"/>
      <c r="F31" s="119"/>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B37" s="30"/>
      <c r="C37" s="30"/>
      <c r="D37" s="30"/>
      <c r="E37" s="30"/>
      <c r="F37" s="30"/>
    </row>
    <row r="38" spans="1:7" x14ac:dyDescent="0.25">
      <c r="A38" s="30"/>
      <c r="B38" s="30"/>
      <c r="C38" s="30"/>
      <c r="D38" s="30"/>
      <c r="E38" s="30"/>
      <c r="F38" s="30"/>
      <c r="G38" s="30"/>
    </row>
    <row r="39" spans="1:7" x14ac:dyDescent="0.25">
      <c r="A39" s="30"/>
      <c r="B39" s="30"/>
      <c r="C39" s="30"/>
      <c r="D39" s="30"/>
      <c r="E39" s="30"/>
      <c r="F39" s="30"/>
      <c r="G39" s="30"/>
    </row>
    <row r="40" spans="1:7" x14ac:dyDescent="0.25">
      <c r="A40" s="30"/>
      <c r="B40" s="30"/>
      <c r="C40" s="30"/>
      <c r="D40" s="30"/>
      <c r="E40" s="30"/>
      <c r="F40" s="30"/>
      <c r="G40" s="30"/>
    </row>
    <row r="41" spans="1:7" x14ac:dyDescent="0.25">
      <c r="A41" s="30"/>
      <c r="B41" s="30"/>
      <c r="C41" s="30"/>
      <c r="D41" s="30"/>
      <c r="E41" s="30"/>
      <c r="F41" s="30"/>
      <c r="G41" s="30"/>
    </row>
    <row r="42" spans="1:7" x14ac:dyDescent="0.25">
      <c r="A42" s="30"/>
      <c r="B42" s="30"/>
      <c r="C42" s="30"/>
      <c r="D42" s="30"/>
      <c r="E42" s="30"/>
      <c r="F42" s="30"/>
      <c r="G42" s="30"/>
    </row>
    <row r="43" spans="1:7" x14ac:dyDescent="0.25">
      <c r="A43" s="30"/>
      <c r="B43" s="30"/>
      <c r="C43" s="30"/>
      <c r="D43" s="30"/>
      <c r="E43" s="30"/>
      <c r="F43" s="30"/>
      <c r="G43" s="30"/>
    </row>
    <row r="44" spans="1:7" x14ac:dyDescent="0.25">
      <c r="A44" s="30"/>
      <c r="B44" s="30"/>
      <c r="C44" s="30"/>
      <c r="D44" s="30"/>
      <c r="E44" s="30"/>
      <c r="F44" s="30"/>
      <c r="G44" s="30"/>
    </row>
    <row r="45" spans="1:7" x14ac:dyDescent="0.25">
      <c r="A45" s="30"/>
      <c r="B45" s="30"/>
      <c r="C45" s="30"/>
      <c r="D45" s="30"/>
      <c r="E45" s="30"/>
      <c r="F45" s="30"/>
      <c r="G45" s="30"/>
    </row>
  </sheetData>
  <sheetProtection algorithmName="SHA-512" hashValue="Mbo6fDwtkrHgC/SlsN9AAzrTVHNVpnQ0jek2cRN05tYpxkVXoLQ/kvRXC0dH545fsGio7m3Lu3hYVUKStZDj2w==" saltValue="aEMDMjfSpYqTQ0EFi14ZVQ==" spinCount="100000" sheet="1" objects="1" scenarios="1"/>
  <customSheetViews>
    <customSheetView guid="{61068CEC-D951-4EA8-B2F0-E3FAF0E2CE33}" showPageBreaks="1" showGridLines="0" view="pageLayout" topLeftCell="A28">
      <selection activeCell="E39" sqref="E39"/>
      <pageMargins left="0.79166666666666663" right="0.7" top="0.75" bottom="0.75" header="0.3" footer="0.3"/>
      <pageSetup paperSize="9" orientation="portrait" r:id="rId1"/>
    </customSheetView>
  </customSheetViews>
  <mergeCells count="14">
    <mergeCell ref="B30:D30"/>
    <mergeCell ref="B31:F31"/>
    <mergeCell ref="B3:F4"/>
    <mergeCell ref="B16:D16"/>
    <mergeCell ref="B9:D9"/>
    <mergeCell ref="B29:D29"/>
    <mergeCell ref="B8:F8"/>
    <mergeCell ref="B10:D10"/>
    <mergeCell ref="B12:F12"/>
    <mergeCell ref="B14:F14"/>
    <mergeCell ref="B15:D15"/>
    <mergeCell ref="B18:F18"/>
    <mergeCell ref="B27:F27"/>
    <mergeCell ref="B28:D28"/>
  </mergeCells>
  <pageMargins left="0.79166666666666663" right="0.7" top="0.75" bottom="0.75" header="0.3" footer="0.3"/>
  <pageSetup paperSize="9" orientation="portrait"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5"/>
  <dimension ref="A1:I45"/>
  <sheetViews>
    <sheetView view="pageLayout" zoomScaleNormal="100" workbookViewId="0"/>
  </sheetViews>
  <sheetFormatPr defaultColWidth="9.140625" defaultRowHeight="15" x14ac:dyDescent="0.25"/>
  <cols>
    <col min="1" max="1" width="4.7109375" style="49" customWidth="1"/>
    <col min="2" max="2" width="22.5703125" style="49" customWidth="1"/>
    <col min="3" max="3" width="8.28515625" style="49" customWidth="1"/>
    <col min="4" max="6" width="10.7109375" style="49" customWidth="1"/>
    <col min="7" max="7" width="11.140625" style="49" customWidth="1"/>
    <col min="8" max="8" width="3.28515625" style="49" customWidth="1"/>
    <col min="9" max="9" width="4.85546875" style="49" customWidth="1"/>
    <col min="10" max="16384" width="9.140625" style="49"/>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92" t="s">
        <v>134</v>
      </c>
      <c r="C3" s="92"/>
      <c r="D3" s="92"/>
      <c r="E3" s="92"/>
      <c r="F3" s="92"/>
      <c r="G3" s="92"/>
      <c r="H3" s="92"/>
      <c r="I3" s="1"/>
    </row>
    <row r="4" spans="1:9" ht="15" customHeight="1" x14ac:dyDescent="0.25">
      <c r="A4" s="1"/>
      <c r="B4" s="92"/>
      <c r="C4" s="92"/>
      <c r="D4" s="92"/>
      <c r="E4" s="92"/>
      <c r="F4" s="92"/>
      <c r="G4" s="92"/>
      <c r="H4" s="92"/>
      <c r="I4" s="1"/>
    </row>
    <row r="5" spans="1:9" x14ac:dyDescent="0.25">
      <c r="A5" s="1"/>
      <c r="B5" s="1"/>
      <c r="C5" s="1"/>
      <c r="D5" s="1"/>
      <c r="E5" s="1"/>
      <c r="F5" s="1"/>
      <c r="G5" s="1"/>
      <c r="H5" s="1"/>
      <c r="I5" s="1"/>
    </row>
    <row r="6" spans="1:9" x14ac:dyDescent="0.25">
      <c r="A6" s="1"/>
      <c r="B6" s="1"/>
      <c r="C6" s="1"/>
      <c r="D6" s="1"/>
      <c r="E6" s="1"/>
      <c r="F6" s="1"/>
      <c r="G6" s="1"/>
      <c r="H6" s="1"/>
      <c r="I6" s="1"/>
    </row>
    <row r="7" spans="1:9" x14ac:dyDescent="0.25">
      <c r="A7" s="1"/>
      <c r="B7" s="1"/>
      <c r="C7" s="1"/>
      <c r="D7" s="1"/>
      <c r="E7" s="1"/>
      <c r="F7" s="1"/>
      <c r="G7" s="1"/>
      <c r="H7" s="1"/>
      <c r="I7" s="1"/>
    </row>
    <row r="8" spans="1:9" x14ac:dyDescent="0.25">
      <c r="A8" s="1"/>
      <c r="B8" s="113" t="s">
        <v>123</v>
      </c>
      <c r="C8" s="114"/>
      <c r="D8" s="114"/>
      <c r="E8" s="114"/>
      <c r="F8" s="114"/>
      <c r="G8" s="114"/>
      <c r="H8" s="115"/>
      <c r="I8" s="1"/>
    </row>
    <row r="9" spans="1:9" ht="15" customHeight="1" x14ac:dyDescent="0.25">
      <c r="A9" s="1"/>
      <c r="B9" s="110" t="s">
        <v>124</v>
      </c>
      <c r="C9" s="111"/>
      <c r="D9" s="111"/>
      <c r="E9" s="111"/>
      <c r="F9" s="111"/>
      <c r="G9" s="111"/>
      <c r="H9" s="112"/>
      <c r="I9" s="1"/>
    </row>
    <row r="10" spans="1:9" x14ac:dyDescent="0.25">
      <c r="A10" s="1"/>
      <c r="B10" s="97" t="s">
        <v>125</v>
      </c>
      <c r="C10" s="98"/>
      <c r="D10" s="98"/>
      <c r="E10" s="98"/>
      <c r="F10" s="99"/>
      <c r="G10" s="50">
        <v>0</v>
      </c>
      <c r="H10" s="8" t="s">
        <v>3</v>
      </c>
      <c r="I10" s="1"/>
    </row>
    <row r="11" spans="1:9" x14ac:dyDescent="0.25">
      <c r="A11" s="1"/>
      <c r="B11" s="97" t="s">
        <v>126</v>
      </c>
      <c r="C11" s="98"/>
      <c r="D11" s="98"/>
      <c r="E11" s="98"/>
      <c r="F11" s="99"/>
      <c r="G11" s="50">
        <v>0</v>
      </c>
      <c r="H11" s="8" t="s">
        <v>3</v>
      </c>
      <c r="I11" s="1"/>
    </row>
    <row r="12" spans="1:9" x14ac:dyDescent="0.25">
      <c r="A12" s="1"/>
      <c r="B12" s="97" t="s">
        <v>127</v>
      </c>
      <c r="C12" s="98"/>
      <c r="D12" s="98"/>
      <c r="E12" s="98"/>
      <c r="F12" s="99"/>
      <c r="G12" s="8">
        <v>-24135</v>
      </c>
      <c r="H12" s="8" t="s">
        <v>3</v>
      </c>
      <c r="I12" s="1"/>
    </row>
    <row r="13" spans="1:9" x14ac:dyDescent="0.25">
      <c r="A13" s="1"/>
      <c r="B13" s="97" t="s">
        <v>128</v>
      </c>
      <c r="C13" s="98"/>
      <c r="D13" s="98"/>
      <c r="E13" s="98"/>
      <c r="F13" s="99"/>
      <c r="G13" s="8">
        <v>0</v>
      </c>
      <c r="H13" s="8" t="s">
        <v>3</v>
      </c>
      <c r="I13" s="1"/>
    </row>
    <row r="14" spans="1:9" x14ac:dyDescent="0.25">
      <c r="A14" s="1"/>
      <c r="B14" s="97" t="s">
        <v>129</v>
      </c>
      <c r="C14" s="98"/>
      <c r="D14" s="98"/>
      <c r="E14" s="98"/>
      <c r="F14" s="99"/>
      <c r="G14" s="8">
        <v>0</v>
      </c>
      <c r="H14" s="8" t="s">
        <v>3</v>
      </c>
      <c r="I14" s="1"/>
    </row>
    <row r="15" spans="1:9" x14ac:dyDescent="0.25">
      <c r="A15" s="1"/>
      <c r="B15" s="97" t="s">
        <v>130</v>
      </c>
      <c r="C15" s="98"/>
      <c r="D15" s="98"/>
      <c r="E15" s="98"/>
      <c r="F15" s="99"/>
      <c r="G15" s="8">
        <v>0</v>
      </c>
      <c r="H15" s="8" t="s">
        <v>3</v>
      </c>
      <c r="I15" s="1"/>
    </row>
    <row r="16" spans="1:9" x14ac:dyDescent="0.25">
      <c r="A16" s="1"/>
      <c r="B16" s="97" t="s">
        <v>131</v>
      </c>
      <c r="C16" s="98"/>
      <c r="D16" s="98"/>
      <c r="E16" s="98"/>
      <c r="F16" s="99"/>
      <c r="G16" s="8">
        <v>0</v>
      </c>
      <c r="H16" s="8" t="s">
        <v>3</v>
      </c>
      <c r="I16" s="1"/>
    </row>
    <row r="17" spans="1:9" x14ac:dyDescent="0.25">
      <c r="A17" s="1"/>
      <c r="B17" s="97" t="s">
        <v>132</v>
      </c>
      <c r="C17" s="98"/>
      <c r="D17" s="98"/>
      <c r="E17" s="98"/>
      <c r="F17" s="99"/>
      <c r="G17" s="8">
        <v>0</v>
      </c>
      <c r="H17" s="8" t="s">
        <v>3</v>
      </c>
      <c r="I17" s="1"/>
    </row>
    <row r="18" spans="1:9" x14ac:dyDescent="0.25">
      <c r="A18" s="1"/>
      <c r="B18" s="113" t="s">
        <v>133</v>
      </c>
      <c r="C18" s="114"/>
      <c r="D18" s="114"/>
      <c r="E18" s="114"/>
      <c r="F18" s="115"/>
      <c r="G18" s="10">
        <f>SUM(G10:G17)</f>
        <v>-24135</v>
      </c>
      <c r="H18" s="11" t="s">
        <v>3</v>
      </c>
      <c r="I18" s="1"/>
    </row>
    <row r="19" spans="1:9" x14ac:dyDescent="0.25">
      <c r="A19" s="1"/>
      <c r="B19" s="1"/>
      <c r="C19" s="1"/>
      <c r="D19" s="1"/>
      <c r="E19" s="1"/>
      <c r="F19" s="1"/>
      <c r="G19" s="1"/>
      <c r="H19" s="1"/>
      <c r="I19" s="1"/>
    </row>
    <row r="20" spans="1:9" x14ac:dyDescent="0.25">
      <c r="A20" s="1"/>
      <c r="B20" s="1"/>
      <c r="C20" s="1"/>
      <c r="D20" s="1"/>
      <c r="E20" s="1"/>
      <c r="F20" s="1"/>
      <c r="G20" s="1"/>
      <c r="H20" s="1"/>
      <c r="I20" s="1"/>
    </row>
    <row r="21" spans="1:9" x14ac:dyDescent="0.25">
      <c r="A21" s="1"/>
      <c r="B21" s="1"/>
      <c r="C21" s="1"/>
      <c r="D21" s="1"/>
      <c r="E21" s="1"/>
      <c r="F21" s="1"/>
      <c r="G21" s="1"/>
      <c r="H21" s="1"/>
      <c r="I21" s="1"/>
    </row>
    <row r="22" spans="1:9" x14ac:dyDescent="0.25">
      <c r="A22" s="1"/>
      <c r="B22" s="1"/>
      <c r="C22" s="1"/>
      <c r="D22" s="1"/>
      <c r="E22" s="1"/>
      <c r="F22" s="1"/>
      <c r="G22" s="1"/>
      <c r="H22" s="1"/>
      <c r="I22" s="1"/>
    </row>
    <row r="23" spans="1:9" x14ac:dyDescent="0.25">
      <c r="A23" s="1"/>
      <c r="B23" s="1"/>
      <c r="C23" s="1"/>
      <c r="D23" s="1"/>
      <c r="E23" s="1"/>
      <c r="F23" s="1"/>
      <c r="G23" s="1"/>
      <c r="H23" s="1"/>
      <c r="I23" s="1"/>
    </row>
    <row r="24" spans="1:9" x14ac:dyDescent="0.25">
      <c r="A24" s="1"/>
      <c r="B24" s="1"/>
      <c r="C24" s="1"/>
      <c r="D24" s="1"/>
      <c r="E24" s="1"/>
      <c r="F24" s="1"/>
      <c r="G24" s="1"/>
      <c r="H24" s="1"/>
      <c r="I24" s="1"/>
    </row>
    <row r="25" spans="1:9" x14ac:dyDescent="0.25">
      <c r="A25" s="1"/>
      <c r="B25" s="1"/>
      <c r="C25" s="1"/>
      <c r="D25" s="1"/>
      <c r="E25" s="1"/>
      <c r="F25" s="1"/>
      <c r="G25" s="1"/>
      <c r="H25" s="1"/>
      <c r="I25" s="1"/>
    </row>
    <row r="26" spans="1:9" x14ac:dyDescent="0.25">
      <c r="A26" s="1"/>
      <c r="B26" s="1"/>
      <c r="C26" s="1"/>
      <c r="D26" s="1"/>
      <c r="E26" s="1"/>
      <c r="F26" s="1"/>
      <c r="G26" s="1"/>
      <c r="H26" s="1"/>
      <c r="I26" s="1"/>
    </row>
    <row r="27" spans="1:9" x14ac:dyDescent="0.25">
      <c r="A27" s="1"/>
      <c r="B27" s="1"/>
      <c r="C27" s="1"/>
      <c r="D27" s="1"/>
      <c r="E27" s="1"/>
      <c r="F27" s="1"/>
      <c r="G27" s="1"/>
      <c r="H27" s="1"/>
      <c r="I27" s="1"/>
    </row>
    <row r="28" spans="1:9" x14ac:dyDescent="0.25">
      <c r="A28" s="1"/>
      <c r="B28" s="1"/>
      <c r="C28" s="1"/>
      <c r="D28" s="1"/>
      <c r="E28" s="1"/>
      <c r="F28" s="1"/>
      <c r="G28" s="1"/>
      <c r="H28" s="1"/>
      <c r="I28" s="1"/>
    </row>
    <row r="29" spans="1:9" x14ac:dyDescent="0.25">
      <c r="A29" s="1"/>
      <c r="B29" s="1"/>
      <c r="C29" s="1"/>
      <c r="D29" s="1"/>
      <c r="E29" s="1"/>
      <c r="F29" s="1"/>
      <c r="G29" s="1"/>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sheetData>
  <sheetProtection algorithmName="SHA-512" hashValue="QXhXGXm22aluhfM+zvzbUtZ5lxCvydCirCTtM+4Qqz0AjcAN5fQlKiO+5UAZSY25ibAa6fkGXO/w56268kRTsg==" saltValue="bRMCFlWj8IdfMmb3UsrHwg==" spinCount="100000" sheet="1" objects="1" scenarios="1"/>
  <mergeCells count="12">
    <mergeCell ref="B18:F18"/>
    <mergeCell ref="B3:H4"/>
    <mergeCell ref="B8:H8"/>
    <mergeCell ref="B9:H9"/>
    <mergeCell ref="B10:F10"/>
    <mergeCell ref="B11:F11"/>
    <mergeCell ref="B12:F12"/>
    <mergeCell ref="B13:F13"/>
    <mergeCell ref="B14:F14"/>
    <mergeCell ref="B15:F15"/>
    <mergeCell ref="B16:F16"/>
    <mergeCell ref="B17:F17"/>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15</vt:i4>
      </vt:variant>
    </vt:vector>
  </HeadingPairs>
  <TitlesOfParts>
    <vt:vector size="15" baseType="lpstr">
      <vt:lpstr>1. Forside</vt:lpstr>
      <vt:lpstr>Fane 2.1. Økonomisk ramme 2023</vt:lpstr>
      <vt:lpstr>Fane 2.2. Økonomisk ramme 2024</vt:lpstr>
      <vt:lpstr>Fane 2.3. Økonomisk ramme 2025</vt:lpstr>
      <vt:lpstr>Fane 2.4. Økonomisk ramme 2026</vt:lpstr>
      <vt:lpstr>Fane 3. Omkostninger i ØR2022</vt:lpstr>
      <vt:lpstr>Fane 4. Ikke-påvirkelige omk.</vt:lpstr>
      <vt:lpstr>Fane 5. Kontrol af ØR2021</vt:lpstr>
      <vt:lpstr>Fane 6. Skattesagen</vt:lpstr>
      <vt:lpstr>Fane 7. Anlægsprojekter (§ 19)</vt:lpstr>
      <vt:lpstr>Fane 8.1. Varige tillæg</vt:lpstr>
      <vt:lpstr>Fane 8.2. Engangstillæg</vt:lpstr>
      <vt:lpstr>Fane 9. Tilknyttet virksomhed</vt:lpstr>
      <vt:lpstr>Fane 10. Bortfald</vt:lpstr>
      <vt:lpstr>Fane 11. Nøgletal</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Anna Ingeborg Knuhtsen</cp:lastModifiedBy>
  <cp:lastPrinted>2016-06-14T12:57:30Z</cp:lastPrinted>
  <dcterms:created xsi:type="dcterms:W3CDTF">2016-06-02T08:51:18Z</dcterms:created>
  <dcterms:modified xsi:type="dcterms:W3CDTF">2022-08-29T12:39:42Z</dcterms:modified>
</cp:coreProperties>
</file>