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ebild Vand &amp; Spildevand AS (S07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32" l="1"/>
  <c r="E16" i="40" l="1"/>
  <c r="E12" i="40"/>
  <c r="C15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0" i="11" l="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22" i="39" l="1"/>
  <c r="C22" i="15" s="1"/>
  <c r="C30" i="39"/>
  <c r="C21" i="22" s="1"/>
  <c r="C38" i="39"/>
  <c r="C21" i="23" s="1"/>
  <c r="E22" i="39"/>
  <c r="C23" i="15" s="1"/>
  <c r="E30" i="39"/>
  <c r="C22" i="22" s="1"/>
  <c r="E38" i="39"/>
  <c r="C22" i="23" s="1"/>
  <c r="E14" i="39"/>
  <c r="C31" i="2" s="1"/>
  <c r="C14" i="39"/>
  <c r="C30" i="2" s="1"/>
  <c r="C23" i="23" l="1"/>
  <c r="C23" i="22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1" i="11"/>
  <c r="C10" i="37" s="1"/>
  <c r="C11" i="37" s="1"/>
  <c r="C12" i="37" s="1"/>
  <c r="C14" i="2" s="1"/>
  <c r="G11" i="11"/>
  <c r="E11" i="21" l="1"/>
  <c r="C11" i="21"/>
  <c r="E11" i="29"/>
  <c r="C11" i="29"/>
  <c r="C16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1" i="11"/>
  <c r="E10" i="37" s="1"/>
  <c r="E11" i="37" s="1"/>
  <c r="E12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<sst xmlns="http://schemas.openxmlformats.org/spreadsheetml/2006/main" count="698" uniqueCount="279">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</sst>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263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41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17</v>
      </c>
      <c r="D14" s="60" t="s">
        <v>264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39</v>
      </c>
      <c r="D15" s="60" t="s">
        <v>104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40</v>
      </c>
      <c r="D16" s="60" t="s">
        <v>188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184</v>
      </c>
      <c r="D17" s="60" t="s">
        <v>189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156</v>
      </c>
      <c r="D18" s="63" t="s">
        <v>134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157</v>
      </c>
      <c r="D19" s="63" t="s">
        <v>135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158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108</v>
      </c>
      <c r="D22" s="55" t="s">
        <v>190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191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42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159</v>
      </c>
      <c r="D25" s="55" t="s">
        <v>109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160</v>
      </c>
      <c r="D26" s="55" t="s">
        <v>110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161</v>
      </c>
      <c r="D27" s="55" t="s">
        <v>111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16</v>
      </c>
      <c r="D28" s="55" t="s">
        <v>187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44</v>
      </c>
      <c r="D29" s="55" t="s">
        <v>43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45</v>
      </c>
      <c r="D30" s="66" t="s">
        <v>151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203</v>
      </c>
      <c r="C8" s="97"/>
      <c r="D8" s="98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283952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271</v>
      </c>
      <c r="C11" s="9">
        <v>59498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5111852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46015</v>
      </c>
      <c r="D13" s="14" t="s">
        <v>3</v>
      </c>
      <c r="E13" s="1"/>
      <c r="F13" s="1"/>
    </row>
    <row r="14" spans="1:6" x14ac:dyDescent="0.25">
      <c r="A14" s="1"/>
      <c r="B14" s="49" t="s">
        <v>274</v>
      </c>
      <c r="C14" s="9">
        <v>341961</v>
      </c>
      <c r="D14" s="14" t="s">
        <v>3</v>
      </c>
      <c r="E14" s="1"/>
      <c r="F14" s="1"/>
    </row>
    <row r="15" spans="1:6" x14ac:dyDescent="0.25">
      <c r="A15" s="1"/>
      <c r="B15" s="37" t="s">
        <v>205</v>
      </c>
      <c r="C15" s="12">
        <f>SUM(C10:C14)</f>
        <v>5843278</v>
      </c>
      <c r="D15" s="13" t="s">
        <v>3</v>
      </c>
      <c r="E15" s="1"/>
      <c r="F15" s="1"/>
    </row>
    <row r="16" spans="1:6" x14ac:dyDescent="0.25">
      <c r="A16" s="1"/>
      <c r="B16" s="37" t="s">
        <v>206</v>
      </c>
      <c r="C16" s="12">
        <f>C15*(1+'Fane 14. Nøgletal'!C13)^2</f>
        <v>5986723.6966975201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6" t="s">
        <v>176</v>
      </c>
      <c r="C19" s="97"/>
      <c r="D19" s="98"/>
      <c r="E19" s="1"/>
      <c r="F19" s="1"/>
    </row>
    <row r="20" spans="1:6" x14ac:dyDescent="0.25">
      <c r="A20" s="1"/>
      <c r="B20" s="49" t="s">
        <v>142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9" t="s">
        <v>143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144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49" t="s">
        <v>207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6"/>
      <c r="C24" s="97"/>
      <c r="D24" s="9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6" t="s">
        <v>141</v>
      </c>
      <c r="C27" s="97"/>
      <c r="D27" s="98"/>
      <c r="E27" s="1"/>
      <c r="F27" s="1"/>
    </row>
    <row r="28" spans="1:6" x14ac:dyDescent="0.25">
      <c r="A28" s="1"/>
      <c r="B28" s="49" t="s">
        <v>142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143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207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6"/>
      <c r="C32" s="97"/>
      <c r="D32" s="9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250</v>
      </c>
      <c r="C8" s="97"/>
      <c r="D8" s="97"/>
      <c r="E8" s="97"/>
      <c r="F8" s="98"/>
      <c r="G8" s="1"/>
    </row>
    <row r="9" spans="1:7" x14ac:dyDescent="0.25">
      <c r="A9" s="1"/>
      <c r="B9" s="99" t="s">
        <v>251</v>
      </c>
      <c r="C9" s="100"/>
      <c r="D9" s="101"/>
      <c r="E9" s="9">
        <v>57200509.839719772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41636470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93" t="s">
        <v>257</v>
      </c>
      <c r="C12" s="94"/>
      <c r="D12" s="95"/>
      <c r="E12" s="10">
        <f>E9-(E10-E11)</f>
        <v>15564039.839719772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4" t="s">
        <v>253</v>
      </c>
      <c r="C14" s="85"/>
      <c r="D14" s="85"/>
      <c r="E14" s="85"/>
      <c r="F14" s="8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51</v>
      </c>
      <c r="C17" s="97"/>
      <c r="D17" s="97"/>
      <c r="E17" s="97"/>
      <c r="F17" s="98"/>
      <c r="G17" s="1"/>
    </row>
    <row r="18" spans="1:7" x14ac:dyDescent="0.25">
      <c r="A18" s="1"/>
      <c r="B18" s="99" t="s">
        <v>52</v>
      </c>
      <c r="C18" s="100"/>
      <c r="D18" s="101"/>
      <c r="E18" s="9">
        <v>54399687.330417737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45757836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93" t="s">
        <v>54</v>
      </c>
      <c r="C21" s="94"/>
      <c r="D21" s="95"/>
      <c r="E21" s="10">
        <f>E18-(E19-E20)</f>
        <v>8641851.3304177374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4" t="s">
        <v>253</v>
      </c>
      <c r="C23" s="85"/>
      <c r="D23" s="85"/>
      <c r="E23" s="85"/>
      <c r="F23" s="8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254</v>
      </c>
      <c r="C25" s="97"/>
      <c r="D25" s="97"/>
      <c r="E25" s="97"/>
      <c r="F25" s="98"/>
      <c r="G25" s="1"/>
    </row>
    <row r="26" spans="1:7" x14ac:dyDescent="0.25">
      <c r="A26" s="1"/>
      <c r="B26" s="99" t="s">
        <v>255</v>
      </c>
      <c r="C26" s="100"/>
      <c r="D26" s="101"/>
      <c r="E26" s="9">
        <v>52815612.523435012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39261348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93" t="s">
        <v>258</v>
      </c>
      <c r="C29" s="94"/>
      <c r="D29" s="95"/>
      <c r="E29" s="10">
        <f>E26-(E27-E28)</f>
        <v>13554264.523435012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259</v>
      </c>
      <c r="C32" s="97"/>
      <c r="D32" s="97"/>
      <c r="E32" s="97"/>
      <c r="F32" s="98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4" t="s">
        <v>209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210</v>
      </c>
      <c r="C9" s="97"/>
      <c r="D9" s="97"/>
      <c r="E9" s="97"/>
      <c r="F9" s="97"/>
      <c r="G9" s="1"/>
    </row>
    <row r="10" spans="1:7" x14ac:dyDescent="0.25">
      <c r="A10" s="1"/>
      <c r="B10" s="84" t="s">
        <v>145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93" t="s">
        <v>146</v>
      </c>
      <c r="C12" s="94"/>
      <c r="D12" s="95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133</v>
      </c>
      <c r="C13" s="97"/>
      <c r="D13" s="97"/>
      <c r="E13" s="97"/>
      <c r="F13" s="97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84" t="s">
        <v>213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3" t="s">
        <v>146</v>
      </c>
      <c r="C16" s="94"/>
      <c r="D16" s="95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236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278</v>
      </c>
      <c r="C10" s="12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6" t="s">
        <v>237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215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136</v>
      </c>
      <c r="C8" s="97"/>
      <c r="D8" s="97"/>
      <c r="E8" s="97"/>
      <c r="F8" s="98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275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137</v>
      </c>
      <c r="C16" s="97"/>
      <c r="D16" s="97"/>
      <c r="E16" s="97"/>
      <c r="F16" s="98"/>
      <c r="G16" s="1"/>
    </row>
    <row r="17" spans="1:7" x14ac:dyDescent="0.25">
      <c r="A17" s="1"/>
      <c r="B17" s="39" t="s">
        <v>18</v>
      </c>
      <c r="C17" s="39" t="s">
        <v>12</v>
      </c>
      <c r="D17" s="40"/>
      <c r="E17" s="39" t="s">
        <v>36</v>
      </c>
      <c r="F17" s="53"/>
      <c r="G17" s="1"/>
    </row>
    <row r="18" spans="1:7" x14ac:dyDescent="0.25">
      <c r="A18" s="1"/>
      <c r="B18" s="25" t="s">
        <v>275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138</v>
      </c>
      <c r="C24" s="97"/>
      <c r="D24" s="97"/>
      <c r="E24" s="97"/>
      <c r="F24" s="98"/>
      <c r="G24" s="1"/>
    </row>
    <row r="25" spans="1:7" x14ac:dyDescent="0.25">
      <c r="A25" s="1"/>
      <c r="B25" s="39" t="s">
        <v>18</v>
      </c>
      <c r="C25" s="39" t="s">
        <v>12</v>
      </c>
      <c r="D25" s="40"/>
      <c r="E25" s="39" t="s">
        <v>36</v>
      </c>
      <c r="F25" s="53"/>
      <c r="G25" s="1"/>
    </row>
    <row r="26" spans="1:7" x14ac:dyDescent="0.25">
      <c r="A26" s="1"/>
      <c r="B26" s="25" t="s">
        <v>275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218</v>
      </c>
      <c r="C32" s="97"/>
      <c r="D32" s="97"/>
      <c r="E32" s="97"/>
      <c r="F32" s="98"/>
      <c r="G32" s="1"/>
    </row>
    <row r="33" spans="1:7" x14ac:dyDescent="0.25">
      <c r="A33" s="1"/>
      <c r="B33" s="39" t="s">
        <v>18</v>
      </c>
      <c r="C33" s="39" t="s">
        <v>12</v>
      </c>
      <c r="D33" s="40"/>
      <c r="E33" s="39" t="s">
        <v>36</v>
      </c>
      <c r="F33" s="53"/>
      <c r="G33" s="1"/>
    </row>
    <row r="34" spans="1:7" x14ac:dyDescent="0.25">
      <c r="A34" s="1"/>
      <c r="B34" s="25" t="s">
        <v>275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GDszIKH8XtGeW5D9K1LXTJmp3cdl6S0A/F4vO+w30KVayNFuxcW2eqLvWFjIehhFUVz1JOGhbVU0Em3uxX+iQ==" saltValue="DdUqFFMrUrhtbYZN+uJ7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175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4"/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123</v>
      </c>
      <c r="C8" s="97"/>
      <c r="D8" s="97"/>
      <c r="E8" s="97"/>
      <c r="F8" s="98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1" t="s">
        <v>10</v>
      </c>
      <c r="C10" s="82"/>
      <c r="D10" s="83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6" t="s">
        <v>126</v>
      </c>
      <c r="C12" s="97"/>
      <c r="D12" s="98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124</v>
      </c>
      <c r="C14" s="97"/>
      <c r="D14" s="97"/>
      <c r="E14" s="97"/>
      <c r="F14" s="98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1" t="s">
        <v>10</v>
      </c>
      <c r="C16" s="82"/>
      <c r="D16" s="83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6" t="s">
        <v>127</v>
      </c>
      <c r="C18" s="97"/>
      <c r="D18" s="9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125</v>
      </c>
      <c r="C20" s="97"/>
      <c r="D20" s="97"/>
      <c r="E20" s="97"/>
      <c r="F20" s="98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1" t="s">
        <v>10</v>
      </c>
      <c r="C22" s="82"/>
      <c r="D22" s="83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6" t="s">
        <v>128</v>
      </c>
      <c r="C24" s="97"/>
      <c r="D24" s="9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220</v>
      </c>
      <c r="C26" s="97"/>
      <c r="D26" s="97"/>
      <c r="E26" s="97"/>
      <c r="F26" s="98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1" t="s">
        <v>10</v>
      </c>
      <c r="C28" s="82"/>
      <c r="D28" s="83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6" t="s">
        <v>221</v>
      </c>
      <c r="C30" s="97"/>
      <c r="D30" s="9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222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223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224</v>
      </c>
      <c r="C9" s="87" t="s">
        <v>12</v>
      </c>
      <c r="D9" s="89"/>
      <c r="E9" s="120" t="s">
        <v>36</v>
      </c>
      <c r="F9" s="121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162</v>
      </c>
      <c r="C3" s="74"/>
      <c r="D3" s="74"/>
      <c r="E3" s="74"/>
      <c r="F3" s="74"/>
      <c r="G3" s="1"/>
    </row>
    <row r="4" spans="1:7" ht="25.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130</v>
      </c>
      <c r="C8" s="97"/>
      <c r="D8" s="97"/>
      <c r="E8" s="97"/>
      <c r="F8" s="98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129</v>
      </c>
      <c r="C14" s="97"/>
      <c r="D14" s="97"/>
      <c r="E14" s="97"/>
      <c r="F14" s="98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131</v>
      </c>
      <c r="C20" s="97"/>
      <c r="D20" s="97"/>
      <c r="E20" s="97"/>
      <c r="F20" s="98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4" t="s">
        <v>265</v>
      </c>
      <c r="C3" s="74"/>
      <c r="D3" s="1"/>
    </row>
    <row r="4" spans="1:4" ht="25.5" customHeight="1" x14ac:dyDescent="0.25">
      <c r="A4" s="1"/>
      <c r="B4" s="74"/>
      <c r="C4" s="7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50779811.552806519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234142.33430321843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75735.575087160323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tillæg'!E12</f>
        <v>0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888672.83503872389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-229922.67147793647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-714025.27910376363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50724536.437263541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omk.'!C16+'Fane 6. Ikke-påvirkelige omk.'!C20+'Fane 6. Ikke-påvirkelige omk.'!C28</f>
        <v>5986723.6966975201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56711260.133961059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50724536.437263541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618839.34453461529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-228073.17350856797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-1105090.7232073292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50010211.885082252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omk.'!C16*(1+'Fane 14. Nøgletal'!C13)+'Fane 6. Ikke-påvirkelige omk.'!C21+'Fane 6. Ikke-påvirkelige omk.'!C29</f>
        <v>6059761.7257972294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56069973.610879481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50010211.885082252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610124.58499800356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-226238.55290086503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-1087812.0772046209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49306285.839974768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Nøgletal'!C13)^2+'Fane 6. Ikke-påvirkelige omk.'!C22+'Fane 6. Ikke-påvirkelige omk.'!C30</f>
        <v>6133690.8188519562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55439976.658826724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49306285.839974768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601536.68724769226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-224418.68998133048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-1070803.5914714879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48612600.245769642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Nøgletal'!C13)^3+'Fane 6. Ikke-påvirkelige omk.'!C23+'Fane 6. Ikke-påvirkelige omk.'!C31</f>
        <v>6208521.84684195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54821122.092611596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200</v>
      </c>
      <c r="C3" s="74"/>
      <c r="D3" s="74"/>
      <c r="E3" s="74"/>
      <c r="F3" s="74"/>
      <c r="G3" s="1"/>
    </row>
    <row r="4" spans="1:7" ht="29.2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5" t="s">
        <v>25</v>
      </c>
      <c r="C9" s="76"/>
      <c r="D9" s="77"/>
      <c r="E9" s="7">
        <v>50758695.447495483</v>
      </c>
      <c r="F9" s="8" t="s">
        <v>3</v>
      </c>
      <c r="G9" s="1"/>
    </row>
    <row r="10" spans="1:7" x14ac:dyDescent="0.25">
      <c r="A10" s="1"/>
      <c r="B10" s="81" t="s">
        <v>233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81" t="s">
        <v>234</v>
      </c>
      <c r="C11" s="82"/>
      <c r="D11" s="83"/>
      <c r="E11" s="7">
        <v>232271.85601488626</v>
      </c>
      <c r="F11" s="8" t="s">
        <v>3</v>
      </c>
      <c r="G11" s="1"/>
    </row>
    <row r="12" spans="1:7" x14ac:dyDescent="0.25">
      <c r="A12" s="1"/>
      <c r="B12" s="78" t="s">
        <v>46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47</v>
      </c>
      <c r="C13" s="79"/>
      <c r="D13" s="80"/>
      <c r="E13" s="9">
        <v>76443.401232000004</v>
      </c>
      <c r="F13" s="8" t="s">
        <v>3</v>
      </c>
      <c r="G13" s="1"/>
    </row>
    <row r="14" spans="1:7" x14ac:dyDescent="0.25">
      <c r="A14" s="1"/>
      <c r="B14" s="78" t="s">
        <v>32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31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193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194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20</v>
      </c>
      <c r="C18" s="79"/>
      <c r="D18" s="80"/>
      <c r="E18" s="9">
        <f>(E9-SUM(E10:E11))*'Fane 14. Nøgletal'!C10+SUM(E10:E11)*'Fane 14. Nøgletal'!C11+SUM(E12:E17)*'Fane 14. Nøgletal'!C12</f>
        <v>889643.74222183251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78" t="s">
        <v>29</v>
      </c>
      <c r="C20" s="79"/>
      <c r="D20" s="80"/>
      <c r="E20" s="9">
        <f>-'Fane 4.1. Gen. krav - drift'!G28</f>
        <v>-230579.82397626882</v>
      </c>
      <c r="F20" s="8" t="s">
        <v>3</v>
      </c>
      <c r="G20" s="1"/>
    </row>
    <row r="21" spans="1:7" x14ac:dyDescent="0.25">
      <c r="A21" s="1"/>
      <c r="B21" s="78" t="s">
        <v>30</v>
      </c>
      <c r="C21" s="79"/>
      <c r="D21" s="80"/>
      <c r="E21" s="9">
        <f>-'Fane 4.2. Gen. krav - anlæg'!G27</f>
        <v>-714391.21416652191</v>
      </c>
      <c r="F21" s="8" t="s">
        <v>3</v>
      </c>
      <c r="G21" s="1"/>
    </row>
    <row r="22" spans="1:7" x14ac:dyDescent="0.25">
      <c r="A22" s="1"/>
      <c r="B22" s="90" t="s">
        <v>22</v>
      </c>
      <c r="C22" s="91"/>
      <c r="D22" s="92"/>
      <c r="E22" s="10">
        <f>SUM(E9,E12:E21)</f>
        <v>50779811.552806519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7" t="s">
        <v>13</v>
      </c>
      <c r="C24" s="88"/>
      <c r="D24" s="89"/>
      <c r="E24" s="10">
        <v>6987194.00188425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3" t="s">
        <v>111</v>
      </c>
      <c r="C26" s="94"/>
      <c r="D26" s="95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1" t="s">
        <v>106</v>
      </c>
      <c r="C28" s="82"/>
      <c r="D28" s="83"/>
      <c r="E28" s="34">
        <v>0</v>
      </c>
      <c r="F28" s="8" t="s">
        <v>3</v>
      </c>
      <c r="G28" s="1"/>
    </row>
    <row r="29" spans="1:7" ht="15.75" customHeight="1" x14ac:dyDescent="0.25">
      <c r="A29" s="1"/>
      <c r="B29" s="81" t="s">
        <v>107</v>
      </c>
      <c r="C29" s="82"/>
      <c r="D29" s="83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7" t="s">
        <v>267</v>
      </c>
      <c r="C32" s="88"/>
      <c r="D32" s="89"/>
      <c r="E32" s="10">
        <v>-2637348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7" t="s">
        <v>269</v>
      </c>
      <c r="C34" s="88"/>
      <c r="D34" s="8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55129657.554690771</v>
      </c>
      <c r="F35" s="13" t="s">
        <v>3</v>
      </c>
      <c r="G35" s="1"/>
    </row>
    <row r="36" spans="1:7" ht="26.85" customHeight="1" x14ac:dyDescent="0.25">
      <c r="A36" s="1"/>
      <c r="B36" s="84" t="s">
        <v>202</v>
      </c>
      <c r="C36" s="85"/>
      <c r="D36" s="85"/>
      <c r="E36" s="85"/>
      <c r="F36" s="8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167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6" t="s">
        <v>66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11628128.619265027</v>
      </c>
      <c r="H5" s="14" t="s">
        <v>3</v>
      </c>
      <c r="I5" s="1"/>
    </row>
    <row r="6" spans="1:9" x14ac:dyDescent="0.25">
      <c r="A6" s="1"/>
      <c r="B6" s="84" t="s">
        <v>183</v>
      </c>
      <c r="C6" s="85"/>
      <c r="D6" s="85"/>
      <c r="E6" s="85"/>
      <c r="F6" s="8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232562.57238530056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67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11594988.452700123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0</v>
      </c>
      <c r="H12" s="14" t="s">
        <v>3</v>
      </c>
      <c r="I12" s="1"/>
    </row>
    <row r="13" spans="1:9" x14ac:dyDescent="0.25">
      <c r="A13" s="1"/>
      <c r="B13" s="84" t="s">
        <v>182</v>
      </c>
      <c r="C13" s="85"/>
      <c r="D13" s="85"/>
      <c r="E13" s="85"/>
      <c r="F13" s="86"/>
      <c r="G13" s="24">
        <v>0</v>
      </c>
      <c r="H13" s="14" t="s">
        <v>3</v>
      </c>
      <c r="I13" s="1"/>
    </row>
    <row r="14" spans="1:9" x14ac:dyDescent="0.25">
      <c r="A14" s="1"/>
      <c r="B14" s="107" t="s">
        <v>58</v>
      </c>
      <c r="C14" s="105"/>
      <c r="D14" s="105"/>
      <c r="E14" s="105"/>
      <c r="F14" s="106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231899.76905400248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6" t="s">
        <v>68</v>
      </c>
      <c r="C18" s="97"/>
      <c r="D18" s="97"/>
      <c r="E18" s="97"/>
      <c r="F18" s="97"/>
      <c r="G18" s="97"/>
      <c r="H18" s="98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11561942.735609928</v>
      </c>
      <c r="H19" s="14" t="s">
        <v>3</v>
      </c>
      <c r="I19" s="1"/>
    </row>
    <row r="20" spans="1:9" x14ac:dyDescent="0.25">
      <c r="A20" s="1"/>
      <c r="B20" s="107" t="s">
        <v>61</v>
      </c>
      <c r="C20" s="105"/>
      <c r="D20" s="105"/>
      <c r="E20" s="105"/>
      <c r="F20" s="106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231238.85471219858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6" t="s">
        <v>69</v>
      </c>
      <c r="C24" s="97"/>
      <c r="D24" s="97"/>
      <c r="E24" s="97"/>
      <c r="F24" s="97"/>
      <c r="G24" s="97"/>
      <c r="H24" s="98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11528991.19881344</v>
      </c>
      <c r="H25" s="14" t="s">
        <v>3</v>
      </c>
      <c r="I25" s="1"/>
    </row>
    <row r="26" spans="1:9" x14ac:dyDescent="0.25">
      <c r="A26" s="1"/>
      <c r="B26" s="102" t="s">
        <v>180</v>
      </c>
      <c r="C26" s="103"/>
      <c r="D26" s="103"/>
      <c r="E26" s="103"/>
      <c r="F26" s="104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07" t="s">
        <v>64</v>
      </c>
      <c r="C27" s="105"/>
      <c r="D27" s="105"/>
      <c r="E27" s="105"/>
      <c r="F27" s="106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230579.82397626882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72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11496133.573896823</v>
      </c>
      <c r="H32" s="14" t="s">
        <v>3</v>
      </c>
      <c r="I32" s="1"/>
    </row>
    <row r="33" spans="1:9" x14ac:dyDescent="0.25">
      <c r="A33" s="1"/>
      <c r="B33" s="102" t="s">
        <v>180</v>
      </c>
      <c r="C33" s="105"/>
      <c r="D33" s="105"/>
      <c r="E33" s="105"/>
      <c r="F33" s="106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2" t="s">
        <v>181</v>
      </c>
      <c r="C34" s="105"/>
      <c r="D34" s="105"/>
      <c r="E34" s="105"/>
      <c r="F34" s="106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229922.67147793647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6" t="s">
        <v>99</v>
      </c>
      <c r="C39" s="97"/>
      <c r="D39" s="97"/>
      <c r="E39" s="97"/>
      <c r="F39" s="97"/>
      <c r="G39" s="97"/>
      <c r="H39" s="98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11403658.675428398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228073.17350856797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6" t="s">
        <v>100</v>
      </c>
      <c r="C45" s="97"/>
      <c r="D45" s="97"/>
      <c r="E45" s="97"/>
      <c r="F45" s="97"/>
      <c r="G45" s="97"/>
      <c r="H45" s="98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11311927.645043252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226238.55290086503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6" t="s">
        <v>240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11220934.499066524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224418.68998133048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6" t="s">
        <v>70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39473247.317193583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359206.55058646161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78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39798536.480022751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362314.41305559839</v>
      </c>
      <c r="H12" s="14" t="s">
        <v>3</v>
      </c>
      <c r="I12" s="1"/>
    </row>
    <row r="13" spans="1:9" x14ac:dyDescent="0.25">
      <c r="A13" s="1"/>
      <c r="B13" s="107" t="s">
        <v>80</v>
      </c>
      <c r="C13" s="105"/>
      <c r="D13" s="105"/>
      <c r="E13" s="105"/>
      <c r="F13" s="106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710847.06080748676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82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40140378.8993356</v>
      </c>
      <c r="H18" s="14" t="s">
        <v>3</v>
      </c>
      <c r="I18" s="1"/>
    </row>
    <row r="19" spans="1:9" x14ac:dyDescent="0.25">
      <c r="A19" s="1"/>
      <c r="B19" s="107" t="s">
        <v>84</v>
      </c>
      <c r="C19" s="105"/>
      <c r="D19" s="105"/>
      <c r="E19" s="105"/>
      <c r="F19" s="106"/>
      <c r="G19" s="24">
        <v>234310.35611306995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712523.20661642391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86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40356114.591573201</v>
      </c>
      <c r="H24" s="14" t="s">
        <v>3</v>
      </c>
      <c r="I24" s="1"/>
    </row>
    <row r="25" spans="1:9" x14ac:dyDescent="0.25">
      <c r="A25" s="1"/>
      <c r="B25" s="102" t="s">
        <v>177</v>
      </c>
      <c r="C25" s="105"/>
      <c r="D25" s="105"/>
      <c r="E25" s="105"/>
      <c r="F25" s="106"/>
      <c r="G25" s="24">
        <f>G19*(1-'Fane 14. Nøgletal'!C20)*(1+'Fane 14. Nøgletal'!C11)</f>
        <v>236197.2503815378</v>
      </c>
      <c r="H25" s="14" t="s">
        <v>3</v>
      </c>
      <c r="I25" s="1"/>
    </row>
    <row r="26" spans="1:9" x14ac:dyDescent="0.25">
      <c r="A26" s="1"/>
      <c r="B26" s="107" t="s">
        <v>88</v>
      </c>
      <c r="C26" s="105"/>
      <c r="D26" s="105"/>
      <c r="E26" s="105"/>
      <c r="F26" s="106"/>
      <c r="G26" s="24">
        <v>77949.336236270407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714391.21416652191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6" t="s">
        <v>90</v>
      </c>
      <c r="C30" s="97"/>
      <c r="D30" s="97"/>
      <c r="E30" s="97"/>
      <c r="F30" s="97"/>
      <c r="G30" s="97"/>
      <c r="H30" s="98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40414793.118996315</v>
      </c>
      <c r="H31" s="14" t="s">
        <v>3</v>
      </c>
      <c r="I31" s="1"/>
    </row>
    <row r="32" spans="1:9" x14ac:dyDescent="0.25">
      <c r="A32" s="1"/>
      <c r="B32" s="102" t="s">
        <v>178</v>
      </c>
      <c r="C32" s="105"/>
      <c r="D32" s="105"/>
      <c r="E32" s="105"/>
      <c r="F32" s="106"/>
      <c r="G32" s="24">
        <f>G25*(1-'Fane 14. Nøgletal'!C20)*(1+'Fane 14. Nøgletal'!C11)</f>
        <v>238099.33975294279</v>
      </c>
      <c r="H32" s="14" t="s">
        <v>3</v>
      </c>
      <c r="I32" s="1"/>
    </row>
    <row r="33" spans="1:9" x14ac:dyDescent="0.25">
      <c r="A33" s="1"/>
      <c r="B33" s="102" t="s">
        <v>179</v>
      </c>
      <c r="C33" s="105"/>
      <c r="D33" s="105"/>
      <c r="E33" s="105"/>
      <c r="F33" s="106"/>
      <c r="G33" s="24">
        <f>G26*(1-'Fane 14. Nøgletal'!C21)*(1+'Fane 14. Nøgletal'!C12)</f>
        <v>77227.565916377382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0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714025.27910376363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6" t="s">
        <v>101</v>
      </c>
      <c r="C38" s="97"/>
      <c r="D38" s="97"/>
      <c r="E38" s="97"/>
      <c r="F38" s="97"/>
      <c r="G38" s="97"/>
      <c r="H38" s="98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40185117.207539238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1105090.7232073292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6" t="s">
        <v>102</v>
      </c>
      <c r="C44" s="97"/>
      <c r="D44" s="97"/>
      <c r="E44" s="97"/>
      <c r="F44" s="97"/>
      <c r="G44" s="97"/>
      <c r="H44" s="98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39556802.807440758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1087812.0772046209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6" t="s">
        <v>245</v>
      </c>
      <c r="C51" s="97"/>
      <c r="D51" s="97"/>
      <c r="E51" s="97"/>
      <c r="F51" s="97"/>
      <c r="G51" s="97"/>
      <c r="H51" s="98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38938312.417145014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1070803.5914714879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4.4280032972038412E-3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4" t="s">
        <v>152</v>
      </c>
      <c r="C12" s="85"/>
      <c r="D12" s="85"/>
      <c r="E12" s="85"/>
      <c r="F12" s="85"/>
      <c r="G12" s="85"/>
      <c r="H12" s="8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2020-09-03T08:31:55Z</dcterms:modified>
</cp:coreProperties>
</file>