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redensborg Vand AS (V05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5" i="19" l="1"/>
  <c r="E33" i="32" l="1"/>
  <c r="E39" i="32" s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1" i="1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1" i="37" s="1"/>
  <c r="G35" i="30" l="1"/>
  <c r="G37" i="30" s="1"/>
  <c r="C18" i="2"/>
  <c r="E12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<sst xmlns="http://schemas.openxmlformats.org/spreadsheetml/2006/main" count="588" uniqueCount="246">
  <si>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</si>
  <si>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</si>
  <si>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</si>
  <si>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</si>
  <si>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</si>
  <si>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</si>
  <si>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</si>
  <si>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</si>
  <si>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</si>
  <si>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</si>
  <si>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</si>
  <si>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</si>
  <si>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</si>
  <si>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</si>
  <si>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</si>
  <si>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</si>
  <si>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</si>
  <si>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</si>
  <si>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</si>
  <si>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</si>
  <si>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</si>
  <si>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</si>
  <si>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</si>
  <si>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</si>
  <si>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</si>
  <si>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</si>
  <si>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</si>
  <si>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</si>
  <si>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</si>
  <si>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</si>
  <si>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</si>
  <si>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</si>
  <si>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</si>
  <si>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</si>
  <si>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</si>
  <si>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</si>
  <si>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</si>
  <si>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</si>
  <si>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</si>
  <si>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</si>
  <si>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</si>
  <si>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</si>
  <si>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</si>
  <si>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</si>
  <si>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</si>
  <si>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</si>
  <si>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</si>
  <si>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</si>
  <si>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</si>
  <si>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</si>
  <si>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</si>
  <si>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</si>
  <si>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</si>
  <si>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</si>
  <si>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</si>
  <si>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</si>
  <si>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</si>
  <si>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</si>
  <si>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</si>
  <si>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</si>
  <si>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</si>
  <si>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</si>
  <si>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</si>
  <si>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</si>
  <si>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</si>
  <si>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</si>
  <si>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</si>
  <si>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</si>
  <si>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</si>
  <si>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</si>
  <si>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</si>
  <si>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</si>
  <si>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</si>
  <si>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</si>
  <si>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</si>
  <si>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</si>
  <si>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</si>
  <si>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</si>
  <si>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</si>
  <si>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</si>
  <si>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</si>
  <si>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</si>
  <si>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</si>
  <si>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</si>
  <si>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</si>
  <si>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</si>
  <si>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</si>
  <si>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</si>
  <si>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</si>
  <si>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</si>
  <si>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</si>
  <si>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</si>
  <si>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</si>
  <si>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</si>
  <si>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</si>
  <si>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</si>
  <si>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</si>
  <si>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</si>
  <si>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</si>
  <si>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</si>
  <si>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</si>
  <si>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</si>
  <si>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</si>
  <si>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</si>
  <si>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</si>
  <si>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</si>
  <si>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</si>
  <si>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</si>
  <si>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</si>
  <si>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</si>
  <si>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</si>
  <si>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</si>
  <si>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</si>
  <si>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</si>
  <si>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</si>
  <si>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</si>
  <si>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</si>
  <si>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</si>
  <si>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</si>
  <si>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</si>
  <si>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</si>
  <si>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</si>
  <si>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</si>
  <si>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</si>
  <si>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</si>
  <si>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</si>
  <si>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</si>
  <si>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</si>
  <si>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</si>
  <si>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</si>
  <si>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</si>
  <si>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</si>
  <si>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</si>
  <si>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</si>
  <si>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</si>
  <si>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</si>
  <si>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</si>
  <si>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</si>
  <si>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</si>
  <si>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</si>
  <si>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</si>
  <si>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</si>
  <si>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</si>
  <si>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</si>
  <si>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</si>
  <si>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</si>
  <si>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</si>
  <si>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</si>
  <si>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</si>
  <si>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</si>
  <si>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</si>
  <si>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</si>
  <si>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</si>
  <si>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</si>
  <si>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</si>
  <si>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</si>
  <si>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</si>
  <si>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</si>
  <si>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</si>
  <si>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</si>
  <si>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</si>
  <si>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</si>
  <si>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</si>
  <si>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</si>
  <si>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</si>
  <si>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</si>
  <si>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</si>
  <si>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</si>
  <si>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</si>
  <si>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</si>
  <si>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</si>
  <si>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</si>
  <si>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</si>
  <si>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</si>
  <si>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</si>
  <si>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</si>
  <si>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</si>
  <si>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</si>
  <si>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</si>
  <si>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</si>
  <si>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</si>
  <si>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</si>
  <si>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</si>
  <si>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</si>
  <si>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</si>
  <si>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</si>
  <si>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</si>
  <si>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</si>
  <si>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</si>
  <si>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</si>
  <si>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</si>
  <si>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</si>
  <si>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</si>
  <si>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</si>
  <si>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</si>
  <si>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</si>
  <si>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</si>
  <si>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</si>
  <si>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</si>
  <si>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</si>
  <si>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</si>
  <si>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</si>
  <si>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</si>
  <si>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</si>
  <si>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</si>
  <si>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</si>
  <si>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</si>
  <si>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</si>
  <si>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</si>
  <si>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</si>
  <si>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</si>
  <si>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</si>
  <si>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</si>
  <si>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</si>
  <si>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</si>
  <si>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</si>
  <si>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</si>
  <si>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</si>
  <si>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</si>
  <si>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</si>
  <si>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</si>
  <si>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</si>
  <si>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</si>
  <si>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</si>
  <si>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</si>
  <si>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</si>
  <si>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</si>
  <si>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</si>
  <si>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</si>
  <si>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</si>
  <si>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</si>
  <si>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</si>
  <si>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</si>
  <si>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</si>
  <si>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</si>
  <si>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</si>
  <si>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</si>
  <si>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</si>
  <si>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Undersøgelsesudgifter i forbindelse med fusion</t>
  </si>
  <si>
    <t>Ingen engangstillæg</t>
  </si>
  <si>
    <t>Ingen tilknyttet virksomhed</t>
  </si>
  <si>
    <t>Ingen bortfald eller nedsættelse</t>
  </si>
  <si>
    <t>Økonomisk ramme for 2024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</si>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</sst>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4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5">
      <c r="A8" s="1"/>
      <c r="B8" s="1"/>
      <c r="C8" s="4"/>
      <c r="D8" s="62" t="s">
        <v>206</v>
      </c>
      <c r="E8" s="62"/>
      <c r="F8" s="62"/>
      <c r="G8" s="6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4" t="s">
        <v>151</v>
      </c>
      <c r="E13" s="55"/>
      <c r="F13" s="55"/>
      <c r="G13" s="56"/>
      <c r="H13" s="1"/>
      <c r="I13" s="1"/>
    </row>
    <row r="14" spans="1:9" x14ac:dyDescent="0.45">
      <c r="A14" s="1"/>
      <c r="B14" s="1"/>
      <c r="C14" s="6" t="s">
        <v>15</v>
      </c>
      <c r="D14" s="54" t="s">
        <v>207</v>
      </c>
      <c r="E14" s="55"/>
      <c r="F14" s="55"/>
      <c r="G14" s="56"/>
      <c r="H14" s="1"/>
      <c r="I14" s="1"/>
    </row>
    <row r="15" spans="1:9" x14ac:dyDescent="0.45">
      <c r="A15" s="1"/>
      <c r="B15" s="1"/>
      <c r="C15" s="6" t="s">
        <v>40</v>
      </c>
      <c r="D15" s="54" t="s">
        <v>93</v>
      </c>
      <c r="E15" s="55"/>
      <c r="F15" s="55"/>
      <c r="G15" s="56"/>
      <c r="H15" s="1"/>
      <c r="I15" s="1"/>
    </row>
    <row r="16" spans="1:9" x14ac:dyDescent="0.45">
      <c r="A16" s="1"/>
      <c r="B16" s="1"/>
      <c r="C16" s="6" t="s">
        <v>41</v>
      </c>
      <c r="D16" s="54" t="s">
        <v>152</v>
      </c>
      <c r="E16" s="55"/>
      <c r="F16" s="55"/>
      <c r="G16" s="56"/>
      <c r="H16" s="1"/>
      <c r="I16" s="1"/>
    </row>
    <row r="17" spans="1:9" x14ac:dyDescent="0.45">
      <c r="A17" s="1"/>
      <c r="B17" s="1"/>
      <c r="C17" s="6" t="s">
        <v>150</v>
      </c>
      <c r="D17" s="54" t="s">
        <v>153</v>
      </c>
      <c r="E17" s="55"/>
      <c r="F17" s="55"/>
      <c r="G17" s="56"/>
      <c r="H17" s="1"/>
      <c r="I17" s="1"/>
    </row>
    <row r="18" spans="1:9" x14ac:dyDescent="0.45">
      <c r="A18" s="1"/>
      <c r="B18" s="1"/>
      <c r="C18" s="33" t="s">
        <v>134</v>
      </c>
      <c r="D18" s="63" t="s">
        <v>114</v>
      </c>
      <c r="E18" s="64"/>
      <c r="F18" s="64"/>
      <c r="G18" s="65"/>
      <c r="H18" s="1"/>
      <c r="I18" s="1"/>
    </row>
    <row r="19" spans="1:9" x14ac:dyDescent="0.45">
      <c r="A19" s="1"/>
      <c r="B19" s="1"/>
      <c r="C19" s="33" t="s">
        <v>135</v>
      </c>
      <c r="D19" s="63" t="s">
        <v>115</v>
      </c>
      <c r="E19" s="64"/>
      <c r="F19" s="64"/>
      <c r="G19" s="65"/>
      <c r="H19" s="1"/>
      <c r="I19" s="1"/>
    </row>
    <row r="20" spans="1:9" x14ac:dyDescent="0.45">
      <c r="A20" s="1"/>
      <c r="B20" s="1"/>
      <c r="C20" s="33" t="s">
        <v>7</v>
      </c>
      <c r="D20" s="63" t="s">
        <v>9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136</v>
      </c>
      <c r="D21" s="69" t="s">
        <v>12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97</v>
      </c>
      <c r="D22" s="58" t="s">
        <v>154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</v>
      </c>
      <c r="D23" s="58" t="s">
        <v>42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217</v>
      </c>
      <c r="D24" s="58" t="s">
        <v>98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218</v>
      </c>
      <c r="D25" s="58" t="s">
        <v>99</v>
      </c>
      <c r="E25" s="59"/>
      <c r="F25" s="59"/>
      <c r="G25" s="60"/>
      <c r="H25" s="1"/>
      <c r="I25" s="1"/>
    </row>
    <row r="26" spans="1:9" x14ac:dyDescent="0.45">
      <c r="A26" s="1"/>
      <c r="B26" s="1"/>
      <c r="C26" s="6" t="s">
        <v>219</v>
      </c>
      <c r="D26" s="58" t="s">
        <v>155</v>
      </c>
      <c r="E26" s="59"/>
      <c r="F26" s="59"/>
      <c r="G26" s="60"/>
      <c r="H26" s="1"/>
      <c r="I26" s="1"/>
    </row>
    <row r="27" spans="1:9" x14ac:dyDescent="0.45">
      <c r="A27" s="1"/>
      <c r="B27" s="1"/>
      <c r="C27" s="6" t="s">
        <v>137</v>
      </c>
      <c r="D27" s="58" t="s">
        <v>43</v>
      </c>
      <c r="E27" s="59"/>
      <c r="F27" s="59"/>
      <c r="G27" s="60"/>
      <c r="H27" s="1"/>
      <c r="I27" s="1"/>
    </row>
    <row r="28" spans="1:9" x14ac:dyDescent="0.45">
      <c r="A28" s="1"/>
      <c r="B28" s="1"/>
      <c r="C28" s="6" t="s">
        <v>128</v>
      </c>
      <c r="D28" s="66" t="s">
        <v>129</v>
      </c>
      <c r="E28" s="67"/>
      <c r="F28" s="67"/>
      <c r="G28" s="68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6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9" t="s">
        <v>234</v>
      </c>
      <c r="C10" s="9">
        <v>11843151</v>
      </c>
      <c r="D10" s="14" t="s">
        <v>3</v>
      </c>
      <c r="E10" s="1"/>
      <c r="F10" s="1"/>
    </row>
    <row r="11" spans="1:6" ht="15" customHeight="1" x14ac:dyDescent="0.45">
      <c r="A11" s="1"/>
      <c r="B11" s="49" t="s">
        <v>235</v>
      </c>
      <c r="C11" s="9">
        <v>71547</v>
      </c>
      <c r="D11" s="14" t="s">
        <v>3</v>
      </c>
      <c r="E11" s="1"/>
      <c r="F11" s="1"/>
    </row>
    <row r="12" spans="1:6" x14ac:dyDescent="0.45">
      <c r="A12" s="1"/>
      <c r="B12" s="49" t="s">
        <v>236</v>
      </c>
      <c r="C12" s="9">
        <v>2604113</v>
      </c>
      <c r="D12" s="14" t="s">
        <v>3</v>
      </c>
      <c r="E12" s="1"/>
      <c r="F12" s="1"/>
    </row>
    <row r="13" spans="1:6" x14ac:dyDescent="0.45">
      <c r="A13" s="1"/>
      <c r="B13" s="49" t="s">
        <v>237</v>
      </c>
      <c r="C13" s="9">
        <v>83663</v>
      </c>
      <c r="D13" s="14" t="s">
        <v>3</v>
      </c>
      <c r="E13" s="1"/>
      <c r="F13" s="1"/>
    </row>
    <row r="14" spans="1:6" x14ac:dyDescent="0.45">
      <c r="A14" s="1"/>
      <c r="B14" s="49" t="s">
        <v>238</v>
      </c>
      <c r="C14" s="9">
        <v>139006</v>
      </c>
      <c r="D14" s="14" t="s">
        <v>3</v>
      </c>
      <c r="E14" s="1"/>
      <c r="F14" s="1"/>
    </row>
    <row r="15" spans="1:6" x14ac:dyDescent="0.45">
      <c r="A15" s="1"/>
      <c r="B15" s="40" t="s">
        <v>169</v>
      </c>
      <c r="C15" s="12">
        <f>SUM(C10:C14)</f>
        <v>14741480</v>
      </c>
      <c r="D15" s="13" t="s">
        <v>3</v>
      </c>
      <c r="E15" s="1"/>
      <c r="F15" s="1"/>
    </row>
    <row r="16" spans="1:6" x14ac:dyDescent="0.45">
      <c r="A16" s="1"/>
      <c r="B16" s="40" t="s">
        <v>170</v>
      </c>
      <c r="C16" s="12">
        <f>C15*(1+'Fane 12. Nøgletal'!C13)^2</f>
        <v>15103366.2338832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1" t="s">
        <v>172</v>
      </c>
      <c r="C3" s="91"/>
      <c r="D3" s="91"/>
      <c r="E3" s="91"/>
      <c r="F3" s="91"/>
      <c r="G3" s="1"/>
    </row>
    <row r="4" spans="1:7" ht="15" customHeight="1" x14ac:dyDescent="0.45">
      <c r="A4" s="1"/>
      <c r="B4" s="91"/>
      <c r="C4" s="91"/>
      <c r="D4" s="91"/>
      <c r="E4" s="91"/>
      <c r="F4" s="91"/>
      <c r="G4" s="1"/>
    </row>
    <row r="5" spans="1:7" ht="15" customHeight="1" x14ac:dyDescent="0.45">
      <c r="A5" s="1"/>
      <c r="B5" s="44"/>
      <c r="C5" s="44"/>
      <c r="D5" s="44"/>
      <c r="E5" s="44"/>
      <c r="F5" s="44"/>
      <c r="G5" s="1"/>
    </row>
    <row r="6" spans="1:7" ht="15" customHeight="1" x14ac:dyDescent="0.45">
      <c r="A6" s="1"/>
      <c r="B6" s="95" t="s">
        <v>39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37</v>
      </c>
      <c r="C7" s="99"/>
      <c r="D7" s="100"/>
      <c r="E7" s="9">
        <v>-344281.17333333334</v>
      </c>
      <c r="F7" s="14" t="s">
        <v>3</v>
      </c>
      <c r="G7" s="1"/>
    </row>
    <row r="8" spans="1:7" ht="15" customHeight="1" x14ac:dyDescent="0.45">
      <c r="A8" s="1"/>
      <c r="B8" s="98" t="s">
        <v>38</v>
      </c>
      <c r="C8" s="99"/>
      <c r="D8" s="100"/>
      <c r="E8" s="9">
        <v>9711991.5435212553</v>
      </c>
      <c r="F8" s="14" t="s">
        <v>3</v>
      </c>
      <c r="G8" s="1"/>
    </row>
    <row r="9" spans="1:7" ht="15" customHeight="1" x14ac:dyDescent="0.45">
      <c r="A9" s="1"/>
      <c r="B9" s="106" t="s">
        <v>131</v>
      </c>
      <c r="C9" s="107"/>
      <c r="D9" s="108"/>
      <c r="E9" s="10">
        <f>SUM(E7:E8)</f>
        <v>9367710.3701879214</v>
      </c>
      <c r="F9" s="17" t="s">
        <v>3</v>
      </c>
      <c r="G9" s="1"/>
    </row>
    <row r="10" spans="1:7" ht="15" customHeight="1" x14ac:dyDescent="0.45">
      <c r="A10" s="1"/>
      <c r="B10" s="40"/>
      <c r="C10" s="41"/>
      <c r="D10" s="41"/>
      <c r="E10" s="41"/>
      <c r="F10" s="20"/>
      <c r="G10" s="1"/>
    </row>
    <row r="11" spans="1:7" ht="28.5" customHeight="1" x14ac:dyDescent="0.45">
      <c r="A11" s="1"/>
      <c r="B11" s="74" t="s">
        <v>132</v>
      </c>
      <c r="C11" s="75"/>
      <c r="D11" s="75"/>
      <c r="E11" s="75"/>
      <c r="F11" s="76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5" t="s">
        <v>116</v>
      </c>
      <c r="C13" s="96"/>
      <c r="D13" s="96"/>
      <c r="E13" s="96"/>
      <c r="F13" s="97"/>
      <c r="G13" s="1"/>
    </row>
    <row r="14" spans="1:7" x14ac:dyDescent="0.45">
      <c r="A14" s="1"/>
      <c r="B14" s="98" t="s">
        <v>117</v>
      </c>
      <c r="C14" s="99"/>
      <c r="D14" s="100"/>
      <c r="E14" s="9">
        <v>38738969.625878736</v>
      </c>
      <c r="F14" s="14" t="s">
        <v>3</v>
      </c>
      <c r="G14" s="1"/>
    </row>
    <row r="15" spans="1:7" x14ac:dyDescent="0.45">
      <c r="A15" s="1"/>
      <c r="B15" s="98" t="s">
        <v>118</v>
      </c>
      <c r="C15" s="99"/>
      <c r="D15" s="100"/>
      <c r="E15" s="9">
        <v>28013535.940000001</v>
      </c>
      <c r="F15" s="14" t="s">
        <v>3</v>
      </c>
      <c r="G15" s="1"/>
    </row>
    <row r="16" spans="1:7" x14ac:dyDescent="0.45">
      <c r="A16" s="1"/>
      <c r="B16" s="98" t="s">
        <v>36</v>
      </c>
      <c r="C16" s="99"/>
      <c r="D16" s="100"/>
      <c r="E16" s="9">
        <v>0</v>
      </c>
      <c r="F16" s="14" t="s">
        <v>3</v>
      </c>
      <c r="G16" s="1"/>
    </row>
    <row r="17" spans="1:7" x14ac:dyDescent="0.45">
      <c r="A17" s="1"/>
      <c r="B17" s="106" t="s">
        <v>208</v>
      </c>
      <c r="C17" s="107"/>
      <c r="D17" s="108"/>
      <c r="E17" s="10">
        <f>E14-(E15-E16)</f>
        <v>10725433.685878735</v>
      </c>
      <c r="F17" s="17" t="s">
        <v>3</v>
      </c>
      <c r="G17" s="1"/>
    </row>
    <row r="18" spans="1:7" x14ac:dyDescent="0.45">
      <c r="A18" s="1"/>
      <c r="B18" s="40"/>
      <c r="C18" s="41"/>
      <c r="D18" s="41"/>
      <c r="E18" s="41"/>
      <c r="F18" s="20"/>
      <c r="G18" s="1"/>
    </row>
    <row r="19" spans="1:7" ht="30" customHeight="1" x14ac:dyDescent="0.45">
      <c r="A19" s="1"/>
      <c r="B19" s="74" t="s">
        <v>133</v>
      </c>
      <c r="C19" s="75"/>
      <c r="D19" s="75"/>
      <c r="E19" s="75"/>
      <c r="F19" s="7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5" t="s">
        <v>50</v>
      </c>
      <c r="C21" s="96"/>
      <c r="D21" s="96"/>
      <c r="E21" s="96"/>
      <c r="F21" s="97"/>
      <c r="G21" s="1"/>
    </row>
    <row r="22" spans="1:7" x14ac:dyDescent="0.45">
      <c r="A22" s="1"/>
      <c r="B22" s="98" t="s">
        <v>51</v>
      </c>
      <c r="C22" s="99"/>
      <c r="D22" s="100"/>
      <c r="E22" s="9">
        <v>32393270.800500337</v>
      </c>
      <c r="F22" s="14" t="s">
        <v>3</v>
      </c>
      <c r="G22" s="1"/>
    </row>
    <row r="23" spans="1:7" x14ac:dyDescent="0.45">
      <c r="A23" s="1"/>
      <c r="B23" s="98" t="s">
        <v>52</v>
      </c>
      <c r="C23" s="99"/>
      <c r="D23" s="100"/>
      <c r="E23" s="9">
        <v>26845932.66</v>
      </c>
      <c r="F23" s="14" t="s">
        <v>3</v>
      </c>
      <c r="G23" s="1"/>
    </row>
    <row r="24" spans="1:7" x14ac:dyDescent="0.45">
      <c r="A24" s="1"/>
      <c r="B24" s="98" t="s">
        <v>36</v>
      </c>
      <c r="C24" s="99"/>
      <c r="D24" s="100"/>
      <c r="E24" s="9">
        <v>0</v>
      </c>
      <c r="F24" s="14" t="s">
        <v>3</v>
      </c>
      <c r="G24" s="1"/>
    </row>
    <row r="25" spans="1:7" x14ac:dyDescent="0.45">
      <c r="A25" s="1"/>
      <c r="B25" s="106" t="s">
        <v>209</v>
      </c>
      <c r="C25" s="107"/>
      <c r="D25" s="108"/>
      <c r="E25" s="10">
        <f>E22-(E23-E24)</f>
        <v>5547338.1405003369</v>
      </c>
      <c r="F25" s="17" t="s">
        <v>3</v>
      </c>
      <c r="G25" s="1"/>
    </row>
    <row r="26" spans="1:7" x14ac:dyDescent="0.45">
      <c r="A26" s="1"/>
      <c r="B26" s="40"/>
      <c r="C26" s="41"/>
      <c r="D26" s="41"/>
      <c r="E26" s="41"/>
      <c r="F26" s="20"/>
      <c r="G26" s="1"/>
    </row>
    <row r="27" spans="1:7" ht="28.5" customHeight="1" x14ac:dyDescent="0.45">
      <c r="A27" s="1"/>
      <c r="B27" s="74" t="s">
        <v>179</v>
      </c>
      <c r="C27" s="75"/>
      <c r="D27" s="75"/>
      <c r="E27" s="75"/>
      <c r="F27" s="76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200</v>
      </c>
      <c r="C29" s="96"/>
      <c r="D29" s="96"/>
      <c r="E29" s="96"/>
      <c r="F29" s="97"/>
      <c r="G29" s="1"/>
    </row>
    <row r="30" spans="1:7" x14ac:dyDescent="0.45">
      <c r="A30" s="1"/>
      <c r="B30" s="98" t="s">
        <v>201</v>
      </c>
      <c r="C30" s="99"/>
      <c r="D30" s="100"/>
      <c r="E30" s="9">
        <v>36369561.75597167</v>
      </c>
      <c r="F30" s="14" t="s">
        <v>3</v>
      </c>
      <c r="G30" s="1"/>
    </row>
    <row r="31" spans="1:7" x14ac:dyDescent="0.45">
      <c r="A31" s="1"/>
      <c r="B31" s="98" t="s">
        <v>202</v>
      </c>
      <c r="C31" s="99"/>
      <c r="D31" s="100"/>
      <c r="E31" s="9">
        <v>27228443.559999999</v>
      </c>
      <c r="F31" s="14" t="s">
        <v>3</v>
      </c>
      <c r="G31" s="1"/>
    </row>
    <row r="32" spans="1:7" x14ac:dyDescent="0.45">
      <c r="A32" s="1"/>
      <c r="B32" s="98" t="s">
        <v>36</v>
      </c>
      <c r="C32" s="99"/>
      <c r="D32" s="100"/>
      <c r="E32" s="9">
        <v>0</v>
      </c>
      <c r="F32" s="14" t="s">
        <v>3</v>
      </c>
      <c r="G32" s="1"/>
    </row>
    <row r="33" spans="1:7" x14ac:dyDescent="0.45">
      <c r="A33" s="1"/>
      <c r="B33" s="106" t="s">
        <v>210</v>
      </c>
      <c r="C33" s="107"/>
      <c r="D33" s="108"/>
      <c r="E33" s="10">
        <f>E30-(E31-E32)</f>
        <v>9141118.1959716715</v>
      </c>
      <c r="F33" s="17" t="s">
        <v>3</v>
      </c>
      <c r="G33" s="1"/>
    </row>
    <row r="34" spans="1:7" x14ac:dyDescent="0.45">
      <c r="A34" s="1"/>
      <c r="B34" s="40"/>
      <c r="C34" s="41"/>
      <c r="D34" s="41"/>
      <c r="E34" s="41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125</v>
      </c>
      <c r="C36" s="96"/>
      <c r="D36" s="96"/>
      <c r="E36" s="96"/>
      <c r="F36" s="97"/>
      <c r="G36" s="1"/>
    </row>
    <row r="37" spans="1:7" x14ac:dyDescent="0.45">
      <c r="A37" s="1"/>
      <c r="B37" s="109" t="s">
        <v>244</v>
      </c>
      <c r="C37" s="110"/>
      <c r="D37" s="111"/>
      <c r="E37" s="9">
        <v>1</v>
      </c>
      <c r="F37" s="14"/>
      <c r="G37" s="1"/>
    </row>
    <row r="38" spans="1:7" x14ac:dyDescent="0.45">
      <c r="A38" s="1"/>
      <c r="B38" s="109" t="s">
        <v>245</v>
      </c>
      <c r="C38" s="110"/>
      <c r="D38" s="111"/>
      <c r="E38" s="9">
        <v>1</v>
      </c>
      <c r="F38" s="14"/>
      <c r="G38" s="1"/>
    </row>
    <row r="39" spans="1:7" x14ac:dyDescent="0.45">
      <c r="A39" s="1"/>
      <c r="B39" s="109" t="s">
        <v>113</v>
      </c>
      <c r="C39" s="110"/>
      <c r="D39" s="111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45">
      <c r="A40" s="1"/>
      <c r="B40" s="109" t="s">
        <v>130</v>
      </c>
      <c r="C40" s="110"/>
      <c r="D40" s="111"/>
      <c r="E40" s="9">
        <v>2</v>
      </c>
      <c r="F40" s="14" t="s">
        <v>19</v>
      </c>
      <c r="G40" s="1"/>
    </row>
    <row r="41" spans="1:7" ht="15" customHeight="1" x14ac:dyDescent="0.45">
      <c r="A41" s="1"/>
      <c r="B41" s="112" t="s">
        <v>203</v>
      </c>
      <c r="C41" s="112"/>
      <c r="D41" s="112"/>
      <c r="E41" s="10">
        <f>E39/E40</f>
        <v>0</v>
      </c>
      <c r="F41" s="17" t="s">
        <v>3</v>
      </c>
      <c r="G41" s="1"/>
    </row>
    <row r="42" spans="1:7" x14ac:dyDescent="0.45">
      <c r="A42" s="1"/>
      <c r="B42" s="95"/>
      <c r="C42" s="96"/>
      <c r="D42" s="96"/>
      <c r="E42" s="96"/>
      <c r="F42" s="97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45">
      <c r="A10" s="1"/>
      <c r="B10" s="52" t="s">
        <v>243</v>
      </c>
      <c r="C10" s="53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5" t="s">
        <v>198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40" t="s">
        <v>48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0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239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7" t="s">
        <v>16</v>
      </c>
      <c r="C17" s="47" t="s">
        <v>11</v>
      </c>
      <c r="D17" s="48"/>
      <c r="E17" s="47" t="s">
        <v>34</v>
      </c>
      <c r="F17" s="43"/>
      <c r="G17" s="1"/>
    </row>
    <row r="18" spans="1:7" x14ac:dyDescent="0.45">
      <c r="A18" s="1"/>
      <c r="B18" s="25" t="s">
        <v>239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7" t="s">
        <v>16</v>
      </c>
      <c r="C25" s="47" t="s">
        <v>11</v>
      </c>
      <c r="D25" s="48"/>
      <c r="E25" s="47" t="s">
        <v>34</v>
      </c>
      <c r="F25" s="43"/>
      <c r="G25" s="1"/>
    </row>
    <row r="26" spans="1:7" x14ac:dyDescent="0.45">
      <c r="A26" s="1"/>
      <c r="B26" s="25" t="s">
        <v>239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7" t="s">
        <v>16</v>
      </c>
      <c r="C33" s="47" t="s">
        <v>11</v>
      </c>
      <c r="D33" s="48"/>
      <c r="E33" s="47" t="s">
        <v>34</v>
      </c>
      <c r="F33" s="43"/>
      <c r="G33" s="1"/>
    </row>
    <row r="34" spans="1:7" x14ac:dyDescent="0.45">
      <c r="A34" s="1"/>
      <c r="B34" s="25" t="s">
        <v>239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0hj7FRvDukuClEtDYbgWJA4YqyDAGb7e6du9pZRBDiIAazh8x6BIvkmkh5z/Gdizv4SxNlNrPvdsyaxpKOLigQ==" saltValue="zi5nmvtEaHgU5ZVat+XMs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213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2" t="s">
        <v>157</v>
      </c>
      <c r="C9" s="86" t="s">
        <v>11</v>
      </c>
      <c r="D9" s="88"/>
      <c r="E9" s="86" t="s">
        <v>34</v>
      </c>
      <c r="F9" s="88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212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241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241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241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241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1" t="s">
        <v>211</v>
      </c>
      <c r="C3" s="91"/>
      <c r="D3" s="1"/>
    </row>
    <row r="4" spans="1:4" ht="25.5" customHeight="1" x14ac:dyDescent="0.45">
      <c r="A4" s="1"/>
      <c r="B4" s="91"/>
      <c r="C4" s="9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0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0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0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0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0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x14ac:dyDescent="0.45">
      <c r="A9" s="1"/>
      <c r="B9" s="45" t="s">
        <v>25</v>
      </c>
      <c r="C9" s="7">
        <f>'Fane 3. Omkostninger i ØR2020'!E20</f>
        <v>16600854.703575237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202530.42738361791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-252578.25594786953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-153201.11518897311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-280316.15323646035</v>
      </c>
      <c r="D19" s="8" t="s">
        <v>3</v>
      </c>
      <c r="E19" s="1"/>
    </row>
    <row r="20" spans="1:5" ht="17.100000000000001" customHeight="1" x14ac:dyDescent="0.45">
      <c r="A20" s="1"/>
      <c r="B20" s="50" t="s">
        <v>20</v>
      </c>
      <c r="C20" s="10">
        <f>SUM(C9:C19)</f>
        <v>16117289.606585553</v>
      </c>
      <c r="D20" s="11" t="s">
        <v>3</v>
      </c>
      <c r="E20" s="1"/>
    </row>
    <row r="21" spans="1:5" ht="15" customHeight="1" x14ac:dyDescent="0.45">
      <c r="A21" s="1"/>
      <c r="B21" s="40" t="s">
        <v>12</v>
      </c>
      <c r="C21" s="41"/>
      <c r="D21" s="20"/>
      <c r="E21" s="1"/>
    </row>
    <row r="22" spans="1:5" ht="15" customHeight="1" x14ac:dyDescent="0.45">
      <c r="A22" s="1"/>
      <c r="B22" s="42" t="s">
        <v>12</v>
      </c>
      <c r="C22" s="10">
        <f>'Fane 6. Ikke-påvirkelige omk.'!C16</f>
        <v>15103366.2338832</v>
      </c>
      <c r="D22" s="11" t="s">
        <v>3</v>
      </c>
      <c r="E22" s="1"/>
    </row>
    <row r="23" spans="1:5" ht="15" customHeight="1" x14ac:dyDescent="0.45">
      <c r="A23" s="1"/>
      <c r="B23" s="40" t="s">
        <v>99</v>
      </c>
      <c r="C23" s="41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1"/>
      <c r="D27" s="20"/>
      <c r="E27" s="1"/>
    </row>
    <row r="28" spans="1:5" x14ac:dyDescent="0.45">
      <c r="A28" s="1"/>
      <c r="B28" s="51" t="s">
        <v>205</v>
      </c>
      <c r="C28" s="10">
        <f>'Fane 7. Kontrol af ØR2019'!E41</f>
        <v>0</v>
      </c>
      <c r="D28" s="11" t="s">
        <v>3</v>
      </c>
      <c r="E28" s="1"/>
    </row>
    <row r="29" spans="1:5" x14ac:dyDescent="0.45">
      <c r="A29" s="1"/>
      <c r="B29" s="40" t="s">
        <v>31</v>
      </c>
      <c r="C29" s="32">
        <f>SUM(C20,C22,C26,C28)</f>
        <v>31220655.840468753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ht="15" customHeight="1" x14ac:dyDescent="0.45">
      <c r="A9" s="1"/>
      <c r="B9" s="45" t="s">
        <v>26</v>
      </c>
      <c r="C9" s="7">
        <f>'Fane 2.1. Økonomisk ramme 2021'!C20</f>
        <v>16117289.606585553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196630.93320034374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-245220.92218308378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-151968.76541839301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-275933.27002253168</v>
      </c>
      <c r="D15" s="8" t="s">
        <v>3</v>
      </c>
      <c r="E15" s="1"/>
    </row>
    <row r="16" spans="1:5" ht="15" customHeight="1" x14ac:dyDescent="0.45">
      <c r="A16" s="1"/>
      <c r="B16" s="46" t="s">
        <v>20</v>
      </c>
      <c r="C16" s="10">
        <f>SUM(C9:C15)</f>
        <v>15640797.582161888</v>
      </c>
      <c r="D16" s="11" t="s">
        <v>3</v>
      </c>
      <c r="E16" s="1"/>
    </row>
    <row r="17" spans="1:5" x14ac:dyDescent="0.45">
      <c r="A17" s="1"/>
      <c r="B17" s="40" t="s">
        <v>12</v>
      </c>
      <c r="C17" s="41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omk.'!C16*(1+'Fane 12. Nøgletal'!C13)</f>
        <v>15287627.301936574</v>
      </c>
      <c r="D18" s="11" t="s">
        <v>3</v>
      </c>
      <c r="E18" s="1"/>
    </row>
    <row r="19" spans="1:5" ht="15" customHeight="1" x14ac:dyDescent="0.45">
      <c r="A19" s="1"/>
      <c r="B19" s="40" t="s">
        <v>99</v>
      </c>
      <c r="C19" s="41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1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45">
      <c r="A25" s="1"/>
      <c r="B25" s="40" t="s">
        <v>32</v>
      </c>
      <c r="C25" s="12">
        <f>SUM(C16,C18,C22,C24)</f>
        <v>30928424.884098463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165</v>
      </c>
      <c r="C8" s="7">
        <f>'Fane 2.2. Økonomisk ramme 2022'!C16</f>
        <v>15640797.582161888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190817.73050237505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-237971.20362033535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-150746.32866936745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-271618.91537909437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15171278.864995467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Nøgletal'!C13)^2</f>
        <v>15474136.355020201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0" t="s">
        <v>109</v>
      </c>
      <c r="C22" s="12">
        <f>SUM(C15,C17,C21)</f>
        <v>30645415.220015667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166</v>
      </c>
      <c r="C8" s="7">
        <f>'Fane 2.3. Økonomisk ramme 2023'!C15</f>
        <v>15171278.864995467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185089.60215294472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-230827.58235297762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-149533.72520155107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-267372.01782768453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14708635.1417662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Nøgletal'!C13)^3</f>
        <v>15662920.818551449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0" t="s">
        <v>242</v>
      </c>
      <c r="C22" s="12">
        <f>SUM(C15,C17,C21)</f>
        <v>30371555.960317649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180</v>
      </c>
      <c r="C3" s="91"/>
      <c r="D3" s="91"/>
      <c r="E3" s="91"/>
      <c r="F3" s="91"/>
      <c r="G3" s="1"/>
    </row>
    <row r="4" spans="1:7" ht="29.2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167</v>
      </c>
      <c r="C8" s="41"/>
      <c r="D8" s="41"/>
      <c r="E8" s="41"/>
      <c r="F8" s="20"/>
      <c r="G8" s="1"/>
    </row>
    <row r="9" spans="1:7" x14ac:dyDescent="0.45">
      <c r="A9" s="1"/>
      <c r="B9" s="92" t="s">
        <v>23</v>
      </c>
      <c r="C9" s="93"/>
      <c r="D9" s="94"/>
      <c r="E9" s="7">
        <v>16791546.170453615</v>
      </c>
      <c r="F9" s="8" t="s">
        <v>3</v>
      </c>
      <c r="G9" s="1"/>
    </row>
    <row r="10" spans="1:7" ht="15" customHeight="1" x14ac:dyDescent="0.45">
      <c r="A10" s="1"/>
      <c r="B10" s="77" t="s">
        <v>45</v>
      </c>
      <c r="C10" s="78"/>
      <c r="D10" s="79"/>
      <c r="E10" s="7">
        <v>0</v>
      </c>
      <c r="F10" s="8" t="s">
        <v>3</v>
      </c>
      <c r="G10" s="1"/>
    </row>
    <row r="11" spans="1:7" ht="15" customHeight="1" x14ac:dyDescent="0.45">
      <c r="A11" s="1"/>
      <c r="B11" s="77" t="s">
        <v>46</v>
      </c>
      <c r="C11" s="78"/>
      <c r="D11" s="79"/>
      <c r="E11" s="9">
        <v>0</v>
      </c>
      <c r="F11" s="8" t="s">
        <v>3</v>
      </c>
      <c r="G11" s="1"/>
    </row>
    <row r="12" spans="1:7" x14ac:dyDescent="0.45">
      <c r="A12" s="1"/>
      <c r="B12" s="77" t="s">
        <v>30</v>
      </c>
      <c r="C12" s="78"/>
      <c r="D12" s="79"/>
      <c r="E12" s="9">
        <v>0</v>
      </c>
      <c r="F12" s="8" t="s">
        <v>3</v>
      </c>
      <c r="G12" s="1"/>
    </row>
    <row r="13" spans="1:7" x14ac:dyDescent="0.45">
      <c r="A13" s="1"/>
      <c r="B13" s="77" t="s">
        <v>29</v>
      </c>
      <c r="C13" s="78"/>
      <c r="D13" s="79"/>
      <c r="E13" s="9">
        <v>0</v>
      </c>
      <c r="F13" s="8" t="s">
        <v>3</v>
      </c>
      <c r="G13" s="1"/>
    </row>
    <row r="14" spans="1:7" x14ac:dyDescent="0.45">
      <c r="A14" s="1"/>
      <c r="B14" s="77" t="s">
        <v>159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160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18</v>
      </c>
      <c r="C16" s="78"/>
      <c r="D16" s="79"/>
      <c r="E16" s="9">
        <f>E9*'Fane 12. Nøgletal'!C11+SUM(E10:E15)*'Fane 12. Nøgletal'!C12</f>
        <v>283777.13028066605</v>
      </c>
      <c r="F16" s="8" t="s">
        <v>3</v>
      </c>
      <c r="G16" s="1"/>
    </row>
    <row r="17" spans="1:7" x14ac:dyDescent="0.45">
      <c r="A17" s="1"/>
      <c r="B17" s="77" t="s">
        <v>9</v>
      </c>
      <c r="C17" s="78"/>
      <c r="D17" s="79"/>
      <c r="E17" s="9">
        <f>-SUM(E9:E16)*'Fane 5. Individuelt eff. krav'!G9</f>
        <v>-231643.25695509455</v>
      </c>
      <c r="F17" s="8" t="s">
        <v>3</v>
      </c>
      <c r="G17" s="1"/>
    </row>
    <row r="18" spans="1:7" x14ac:dyDescent="0.45">
      <c r="A18" s="1"/>
      <c r="B18" s="77" t="s">
        <v>27</v>
      </c>
      <c r="C18" s="78"/>
      <c r="D18" s="79"/>
      <c r="E18" s="9">
        <f>-'Fane 4.1. Gen. krav - drift'!G25</f>
        <v>-154443.45836808599</v>
      </c>
      <c r="F18" s="8" t="s">
        <v>3</v>
      </c>
      <c r="G18" s="1"/>
    </row>
    <row r="19" spans="1:7" x14ac:dyDescent="0.45">
      <c r="A19" s="1"/>
      <c r="B19" s="77" t="s">
        <v>28</v>
      </c>
      <c r="C19" s="78"/>
      <c r="D19" s="79"/>
      <c r="E19" s="9">
        <f>-'Fane 4.2. Gen. krav - anlæg'!G25</f>
        <v>-88381.881835865424</v>
      </c>
      <c r="F19" s="8" t="s">
        <v>3</v>
      </c>
      <c r="G19" s="1"/>
    </row>
    <row r="20" spans="1:7" x14ac:dyDescent="0.45">
      <c r="A20" s="1"/>
      <c r="B20" s="80" t="s">
        <v>20</v>
      </c>
      <c r="C20" s="81"/>
      <c r="D20" s="82"/>
      <c r="E20" s="10">
        <f>SUM(E9:E19)</f>
        <v>16600854.703575237</v>
      </c>
      <c r="F20" s="11" t="s">
        <v>3</v>
      </c>
      <c r="G20" s="1"/>
    </row>
    <row r="21" spans="1:7" x14ac:dyDescent="0.45">
      <c r="A21" s="1"/>
      <c r="B21" s="89" t="s">
        <v>12</v>
      </c>
      <c r="C21" s="90"/>
      <c r="D21" s="90"/>
      <c r="E21" s="41"/>
      <c r="F21" s="20"/>
      <c r="G21" s="1"/>
    </row>
    <row r="22" spans="1:7" x14ac:dyDescent="0.45">
      <c r="A22" s="1"/>
      <c r="B22" s="83" t="s">
        <v>12</v>
      </c>
      <c r="C22" s="84"/>
      <c r="D22" s="85"/>
      <c r="E22" s="10">
        <v>13688150.979200941</v>
      </c>
      <c r="F22" s="11" t="s">
        <v>3</v>
      </c>
      <c r="G22" s="1"/>
    </row>
    <row r="23" spans="1:7" ht="15" customHeight="1" x14ac:dyDescent="0.45">
      <c r="A23" s="1"/>
      <c r="B23" s="89" t="s">
        <v>99</v>
      </c>
      <c r="C23" s="90"/>
      <c r="D23" s="90"/>
      <c r="E23" s="41"/>
      <c r="F23" s="41"/>
      <c r="G23" s="1"/>
    </row>
    <row r="24" spans="1:7" ht="14.25" customHeight="1" x14ac:dyDescent="0.45">
      <c r="A24" s="1"/>
      <c r="B24" s="74" t="s">
        <v>95</v>
      </c>
      <c r="C24" s="75"/>
      <c r="D24" s="76"/>
      <c r="E24" s="9">
        <v>0</v>
      </c>
      <c r="F24" s="8" t="s">
        <v>3</v>
      </c>
      <c r="G24" s="1"/>
    </row>
    <row r="25" spans="1:7" ht="14.25" customHeight="1" x14ac:dyDescent="0.45">
      <c r="A25" s="1"/>
      <c r="B25" s="74" t="s">
        <v>96</v>
      </c>
      <c r="C25" s="75"/>
      <c r="D25" s="76"/>
      <c r="E25" s="9">
        <v>0</v>
      </c>
      <c r="F25" s="8" t="s">
        <v>3</v>
      </c>
      <c r="G25" s="1"/>
    </row>
    <row r="26" spans="1:7" x14ac:dyDescent="0.45">
      <c r="A26" s="1"/>
      <c r="B26" s="86" t="s">
        <v>100</v>
      </c>
      <c r="C26" s="87"/>
      <c r="D26" s="87"/>
      <c r="E26" s="10">
        <v>0</v>
      </c>
      <c r="F26" s="11" t="s">
        <v>3</v>
      </c>
      <c r="G26" s="1"/>
    </row>
    <row r="27" spans="1:7" ht="14.25" customHeight="1" x14ac:dyDescent="0.4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45">
      <c r="A28" s="1"/>
      <c r="B28" s="86" t="s">
        <v>229</v>
      </c>
      <c r="C28" s="87"/>
      <c r="D28" s="88"/>
      <c r="E28" s="10">
        <v>1681398</v>
      </c>
      <c r="F28" s="11" t="s">
        <v>3</v>
      </c>
      <c r="G28" s="1"/>
    </row>
    <row r="29" spans="1:7" x14ac:dyDescent="0.4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45">
      <c r="A30" s="1"/>
      <c r="B30" s="86" t="s">
        <v>231</v>
      </c>
      <c r="C30" s="87"/>
      <c r="D30" s="88"/>
      <c r="E30" s="10">
        <v>4683855.1850939607</v>
      </c>
      <c r="F30" s="11" t="s">
        <v>3</v>
      </c>
      <c r="G30" s="1"/>
    </row>
    <row r="31" spans="1:7" x14ac:dyDescent="0.45">
      <c r="A31" s="1"/>
      <c r="B31" s="40" t="s">
        <v>232</v>
      </c>
      <c r="C31" s="41"/>
      <c r="D31" s="41"/>
      <c r="E31" s="41"/>
      <c r="F31" s="20"/>
      <c r="G31" s="1"/>
    </row>
    <row r="32" spans="1:7" x14ac:dyDescent="0.45">
      <c r="A32" s="1"/>
      <c r="B32" s="83" t="s">
        <v>233</v>
      </c>
      <c r="C32" s="84"/>
      <c r="D32" s="85"/>
      <c r="E32" s="10">
        <v>0</v>
      </c>
      <c r="F32" s="11" t="s">
        <v>3</v>
      </c>
      <c r="G32" s="1"/>
    </row>
    <row r="33" spans="1:7" x14ac:dyDescent="0.45">
      <c r="A33" s="1"/>
      <c r="B33" s="40" t="s">
        <v>24</v>
      </c>
      <c r="C33" s="41"/>
      <c r="D33" s="41"/>
      <c r="E33" s="12">
        <f>SUM(E30,E26,E28,E22,E20,E32)</f>
        <v>36654258.867870137</v>
      </c>
      <c r="F33" s="13" t="s">
        <v>3</v>
      </c>
      <c r="G33" s="1"/>
    </row>
    <row r="34" spans="1:7" ht="28.15" customHeight="1" x14ac:dyDescent="0.45">
      <c r="A34" s="1"/>
      <c r="B34" s="74" t="s">
        <v>179</v>
      </c>
      <c r="C34" s="75"/>
      <c r="D34" s="75"/>
      <c r="E34" s="75"/>
      <c r="F34" s="76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7834729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156694.58000000002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7775545.4571339991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155510.90914267997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7748813.1318523725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0.20681024974455559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154976.26677325246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7722172.9184042998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154443.45836808599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7660055.7594486549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153201.11518897311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7598438.2709196499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151968.76541839301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7537316.4334683726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150746.32866936745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7476686.2600775529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149533.72520155107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9926883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90334.635300000009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9961472.5289316904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90649.400013278384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10037640.039797131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26707.150296928437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13334.533940949997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87675.830999104583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10158836.992628211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88381.881835865424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10193314.663144013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0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280316.15323646035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10033937.091728425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275933.27002253168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9877051.4683307037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271618.91537909437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9722618.8300976194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267372.01782768453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1.3565966094775688E-2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1.5031391233336364E-2</v>
      </c>
      <c r="H10" s="14"/>
      <c r="I10" s="1"/>
    </row>
    <row r="11" spans="1:9" x14ac:dyDescent="0.4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2020-10-20T06:35:42Z</dcterms:modified>
</cp:coreProperties>
</file>