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center Syd AS (V19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<sst xmlns="http://schemas.openxmlformats.org/spreadsheetml/2006/main" count="592" uniqueCount="247">
  <si>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</si>
  <si>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</si>
  <si>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</si>
  <si>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</si>
  <si>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</si>
  <si>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</si>
  <si>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</si>
  <si>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</si>
  <si>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</si>
  <si>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</si>
  <si>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</si>
  <si>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</si>
  <si>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</si>
  <si>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</si>
  <si>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</si>
  <si>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</si>
  <si>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</si>
  <si>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</si>
  <si>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</si>
  <si>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</si>
  <si>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</si>
  <si>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</si>
  <si>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</si>
  <si>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</si>
  <si>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</si>
  <si>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</si>
  <si>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</si>
  <si>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</si>
  <si>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</si>
  <si>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</si>
  <si>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</si>
  <si>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</si>
  <si>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</si>
  <si>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</si>
  <si>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</si>
  <si>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</si>
  <si>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</si>
  <si>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</si>
  <si>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</si>
  <si>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</si>
  <si>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</si>
  <si>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</si>
  <si>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</si>
  <si>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</si>
  <si>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</si>
  <si>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</si>
  <si>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</si>
  <si>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</si>
  <si>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</si>
  <si>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</si>
  <si>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</si>
  <si>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</si>
  <si>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</si>
  <si>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</si>
  <si>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</si>
  <si>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</si>
  <si>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</si>
  <si>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</si>
  <si>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</si>
  <si>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</si>
  <si>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</si>
  <si>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</si>
  <si>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</si>
  <si>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</si>
  <si>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</si>
  <si>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</si>
  <si>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</si>
  <si>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</si>
  <si>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</si>
  <si>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</si>
  <si>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</si>
  <si>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</si>
  <si>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</si>
  <si>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</si>
  <si>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</si>
  <si>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</si>
  <si>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</si>
  <si>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</si>
  <si>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</si>
  <si>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</si>
  <si>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</si>
  <si>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</si>
  <si>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</si>
  <si>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</si>
  <si>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</si>
  <si>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</si>
  <si>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</si>
  <si>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</si>
  <si>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</si>
  <si>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</si>
  <si>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</si>
  <si>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</si>
  <si>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</si>
  <si>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</si>
  <si>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</si>
  <si>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</si>
  <si>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</si>
  <si>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</si>
  <si>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</si>
  <si>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</si>
  <si>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</si>
  <si>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</si>
  <si>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</si>
  <si>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</si>
  <si>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</si>
  <si>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</si>
  <si>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</si>
  <si>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</si>
  <si>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</si>
  <si>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</si>
  <si>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</si>
  <si>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</si>
  <si>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</si>
  <si>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</si>
  <si>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</si>
  <si>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</si>
  <si>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</si>
  <si>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</si>
  <si>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</si>
  <si>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</si>
  <si>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</si>
  <si>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</si>
  <si>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</si>
  <si>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</si>
  <si>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</si>
  <si>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</si>
  <si>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</si>
  <si>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</si>
  <si>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</si>
  <si>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</si>
  <si>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</si>
  <si>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</si>
  <si>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</si>
  <si>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</si>
  <si>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</si>
  <si>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</si>
  <si>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</si>
  <si>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</si>
  <si>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</si>
  <si>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</si>
  <si>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</si>
  <si>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</si>
  <si>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</si>
  <si>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</si>
  <si>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</si>
  <si>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</si>
  <si>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</si>
  <si>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</si>
  <si>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</si>
  <si>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</si>
  <si>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</si>
  <si>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</si>
  <si>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</si>
  <si>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</si>
  <si>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</si>
  <si>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</si>
  <si>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</si>
  <si>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</si>
  <si>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</si>
  <si>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</si>
  <si>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</si>
  <si>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</si>
  <si>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</si>
  <si>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</si>
  <si>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</si>
  <si>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</si>
  <si>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</si>
  <si>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</si>
  <si>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</si>
  <si>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</si>
  <si>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</si>
  <si>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</si>
  <si>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</si>
  <si>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</si>
  <si>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</si>
  <si>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</si>
  <si>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</si>
  <si>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</si>
  <si>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</si>
  <si>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</si>
  <si>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</si>
  <si>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</si>
  <si>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</si>
  <si>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</si>
  <si>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</si>
  <si>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</si>
  <si>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</si>
  <si>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</si>
  <si>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</si>
  <si>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</si>
  <si>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</si>
  <si>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</si>
  <si>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</si>
  <si>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</si>
  <si>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</si>
  <si>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</si>
  <si>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</si>
  <si>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</si>
  <si>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</si>
  <si>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</si>
  <si>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</si>
  <si>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</si>
  <si>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</si>
  <si>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</si>
  <si>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</si>
  <si>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</si>
  <si>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</si>
  <si>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</si>
  <si>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</si>
  <si>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</si>
  <si>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</si>
  <si>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</si>
  <si>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</si>
  <si>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</si>
  <si>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</si>
  <si>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</si>
  <si>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</si>
  <si>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</si>
  <si>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</si>
  <si>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</si>
  <si>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</si>
  <si>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</si>
  <si>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</si>
  <si>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</si>
  <si>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</si>
  <si>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</si>
  <si>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</si>
  <si>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</si>
  <si>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</si>
  <si>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</si>
  <si>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</si>
  <si>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</si>
  <si>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</si>
  <si>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</si>
  <si>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</si>
  <si>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</si>
  <si>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</si>
  <si>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</si>
  <si>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Ingen tilknyttet virksomhed</t>
  </si>
  <si>
    <t>Ingen bortfald eller nedsættelse</t>
  </si>
  <si>
    <t>Udvidelse af forsyningsområde</t>
  </si>
  <si>
    <t>Flytning af ledninger</t>
  </si>
  <si>
    <t>Økonomisk ramme for 2024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</si>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</sst>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9" t="s">
        <v>234</v>
      </c>
      <c r="C10" s="9">
        <v>57900695</v>
      </c>
      <c r="D10" s="14" t="s">
        <v>3</v>
      </c>
      <c r="E10" s="1"/>
      <c r="F10" s="1"/>
    </row>
    <row r="11" spans="1:6" x14ac:dyDescent="0.25">
      <c r="A11" s="1"/>
      <c r="B11" s="49" t="s">
        <v>235</v>
      </c>
      <c r="C11" s="9">
        <v>136507</v>
      </c>
      <c r="D11" s="14" t="s">
        <v>3</v>
      </c>
      <c r="E11" s="1"/>
      <c r="F11" s="1"/>
    </row>
    <row r="12" spans="1:6" x14ac:dyDescent="0.25">
      <c r="A12" s="1"/>
      <c r="B12" s="49" t="s">
        <v>236</v>
      </c>
      <c r="C12" s="9">
        <v>273400</v>
      </c>
      <c r="D12" s="14" t="s">
        <v>3</v>
      </c>
      <c r="E12" s="1"/>
      <c r="F12" s="1"/>
    </row>
    <row r="13" spans="1:6" x14ac:dyDescent="0.25">
      <c r="A13" s="1"/>
      <c r="B13" s="49" t="s">
        <v>237</v>
      </c>
      <c r="C13" s="9">
        <v>201240</v>
      </c>
      <c r="D13" s="14" t="s">
        <v>3</v>
      </c>
      <c r="E13" s="1"/>
      <c r="F13" s="1"/>
    </row>
    <row r="14" spans="1:6" x14ac:dyDescent="0.25">
      <c r="A14" s="1"/>
      <c r="B14" s="45" t="s">
        <v>169</v>
      </c>
      <c r="C14" s="12">
        <f>SUM(C10:C13)</f>
        <v>58511842</v>
      </c>
      <c r="D14" s="13" t="s">
        <v>3</v>
      </c>
      <c r="E14" s="1"/>
      <c r="F14" s="1"/>
    </row>
    <row r="15" spans="1:6" x14ac:dyDescent="0.25">
      <c r="A15" s="1"/>
      <c r="B15" s="45" t="s">
        <v>170</v>
      </c>
      <c r="C15" s="12">
        <f>C14*(1+'Fane 12. Nøgletal'!C13)^2</f>
        <v>59948239.847363278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-14578486.505216666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15262602.098310888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684115.59309422225</v>
      </c>
      <c r="F9" s="17" t="s">
        <v>3</v>
      </c>
      <c r="G9" s="1"/>
    </row>
    <row r="10" spans="1:7" ht="15" customHeight="1" x14ac:dyDescent="0.25">
      <c r="A10" s="1"/>
      <c r="B10" s="45"/>
      <c r="C10" s="46"/>
      <c r="D10" s="46"/>
      <c r="E10" s="46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180981301.43707851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165320583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15660718.437078506</v>
      </c>
      <c r="F17" s="17" t="s">
        <v>3</v>
      </c>
      <c r="G17" s="1"/>
    </row>
    <row r="18" spans="1:7" x14ac:dyDescent="0.25">
      <c r="A18" s="1"/>
      <c r="B18" s="45"/>
      <c r="C18" s="46"/>
      <c r="D18" s="46"/>
      <c r="E18" s="46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168784944.33994666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157084203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11700741.339946657</v>
      </c>
      <c r="F25" s="17" t="s">
        <v>3</v>
      </c>
      <c r="G25" s="1"/>
    </row>
    <row r="26" spans="1:7" x14ac:dyDescent="0.25">
      <c r="A26" s="1"/>
      <c r="B26" s="45"/>
      <c r="C26" s="46"/>
      <c r="D26" s="46"/>
      <c r="E26" s="46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163120243.62970078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160584524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2535719.6297007799</v>
      </c>
      <c r="F33" s="17" t="s">
        <v>3</v>
      </c>
      <c r="G33" s="1"/>
    </row>
    <row r="34" spans="1:7" x14ac:dyDescent="0.25">
      <c r="A34" s="1"/>
      <c r="B34" s="45"/>
      <c r="C34" s="46"/>
      <c r="D34" s="46"/>
      <c r="E34" s="46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245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246</v>
      </c>
      <c r="C38" s="111"/>
      <c r="D38" s="112"/>
      <c r="E38" s="9">
        <v>1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25">
      <c r="A10" s="1"/>
      <c r="B10" s="52" t="s">
        <v>244</v>
      </c>
      <c r="C10" s="53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4" t="s">
        <v>240</v>
      </c>
      <c r="C11" s="22">
        <v>267974</v>
      </c>
      <c r="D11" s="14" t="s">
        <v>3</v>
      </c>
      <c r="E11" s="9">
        <v>31089</v>
      </c>
      <c r="F11" s="14" t="s">
        <v>3</v>
      </c>
      <c r="G11" s="1"/>
    </row>
    <row r="12" spans="1:7" x14ac:dyDescent="0.25">
      <c r="A12" s="1"/>
      <c r="B12" s="25" t="s">
        <v>241</v>
      </c>
      <c r="C12" s="22">
        <v>0</v>
      </c>
      <c r="D12" s="14" t="s">
        <v>3</v>
      </c>
      <c r="E12" s="9">
        <v>38485</v>
      </c>
      <c r="F12" s="14" t="s">
        <v>3</v>
      </c>
      <c r="G12" s="1"/>
    </row>
    <row r="13" spans="1:7" x14ac:dyDescent="0.25">
      <c r="A13" s="1"/>
      <c r="B13" s="45" t="s">
        <v>48</v>
      </c>
      <c r="C13" s="12">
        <f>SUM(C10:C12)</f>
        <v>267974</v>
      </c>
      <c r="D13" s="13" t="s">
        <v>3</v>
      </c>
      <c r="E13" s="12">
        <f>SUM(E10:E12)</f>
        <v>69574</v>
      </c>
      <c r="F13" s="13" t="s">
        <v>3</v>
      </c>
      <c r="G13" s="1"/>
    </row>
    <row r="14" spans="1:7" x14ac:dyDescent="0.25">
      <c r="A14" s="1"/>
      <c r="B14" s="45" t="s">
        <v>173</v>
      </c>
      <c r="C14" s="12">
        <f>C13*(1+'Fane 12. Nøgletal'!C13)</f>
        <v>271243.28279999999</v>
      </c>
      <c r="D14" s="13" t="s">
        <v>3</v>
      </c>
      <c r="E14" s="12">
        <f>E13*(1+'Fane 12. Nøgletal'!C13)</f>
        <v>70422.802800000005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243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2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2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2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3B1NZeGP7FpepsgsVuY+Szq5XPAdpenzhMR7rvtzfb2Z08JydGRsfAnPAxdEgbtzx79VxLmKspyWZXIugoFKUg==" saltValue="2jIxQDpAFIBubpy/fAz6R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20"/>
      <c r="D8" s="1"/>
    </row>
    <row r="9" spans="1:4" x14ac:dyDescent="0.25">
      <c r="A9" s="1"/>
      <c r="B9" s="49" t="s">
        <v>141</v>
      </c>
      <c r="C9" s="26">
        <v>1.2699999999999999E-2</v>
      </c>
      <c r="D9" s="1"/>
    </row>
    <row r="10" spans="1:4" x14ac:dyDescent="0.25">
      <c r="A10" s="1"/>
      <c r="B10" s="49" t="s">
        <v>22</v>
      </c>
      <c r="C10" s="26">
        <v>1.7500000000000002E-2</v>
      </c>
      <c r="D10" s="1"/>
    </row>
    <row r="11" spans="1:4" x14ac:dyDescent="0.25">
      <c r="A11" s="1"/>
      <c r="B11" s="49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5" t="s">
        <v>126</v>
      </c>
      <c r="C17" s="20"/>
      <c r="D17" s="1"/>
    </row>
    <row r="18" spans="1:4" x14ac:dyDescent="0.25">
      <c r="A18" s="1"/>
      <c r="B18" s="49" t="s">
        <v>143</v>
      </c>
      <c r="C18" s="23">
        <v>9.1000000000000004E-3</v>
      </c>
      <c r="D18" s="1"/>
    </row>
    <row r="19" spans="1:4" x14ac:dyDescent="0.25">
      <c r="A19" s="1"/>
      <c r="B19" s="49" t="s">
        <v>144</v>
      </c>
      <c r="C19" s="23">
        <v>1.77E-2</v>
      </c>
      <c r="D19" s="1"/>
    </row>
    <row r="20" spans="1:4" x14ac:dyDescent="0.25">
      <c r="A20" s="1"/>
      <c r="B20" s="49" t="s">
        <v>145</v>
      </c>
      <c r="C20" s="23">
        <v>8.6999999999999994E-3</v>
      </c>
      <c r="D20" s="1"/>
    </row>
    <row r="21" spans="1:4" x14ac:dyDescent="0.25">
      <c r="A21" s="1"/>
      <c r="B21" s="49" t="s">
        <v>146</v>
      </c>
      <c r="C21" s="36">
        <v>2.8400000000000002E-2</v>
      </c>
      <c r="D21" s="1"/>
    </row>
    <row r="22" spans="1:4" x14ac:dyDescent="0.25">
      <c r="A22" s="1"/>
      <c r="B22" s="49" t="s">
        <v>186</v>
      </c>
      <c r="C22" s="36">
        <v>2.75E-2</v>
      </c>
      <c r="D22" s="1"/>
    </row>
    <row r="23" spans="1:4" x14ac:dyDescent="0.25">
      <c r="A23" s="1"/>
      <c r="B23" s="45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5" t="s">
        <v>127</v>
      </c>
      <c r="C26" s="20"/>
      <c r="D26" s="1"/>
    </row>
    <row r="27" spans="1:4" x14ac:dyDescent="0.25">
      <c r="A27" s="1"/>
      <c r="B27" s="49" t="s">
        <v>147</v>
      </c>
      <c r="C27" s="26">
        <v>0.02</v>
      </c>
      <c r="D27" s="1"/>
    </row>
    <row r="28" spans="1:4" x14ac:dyDescent="0.25">
      <c r="A28" s="1"/>
      <c r="B28" s="45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99716455.921391085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tillæg'!C14</f>
        <v>271243.28279999999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tillæg'!E14</f>
        <v>70422.802800000005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1220709.0884852915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-1181145.9705744539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-1073491.8160424877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-1369704.4692118983</v>
      </c>
      <c r="D19" s="8" t="s">
        <v>3</v>
      </c>
      <c r="E19" s="1"/>
    </row>
    <row r="20" spans="1:5" ht="17.100000000000001" customHeight="1" x14ac:dyDescent="0.25">
      <c r="A20" s="1"/>
      <c r="B20" s="50" t="s">
        <v>20</v>
      </c>
      <c r="C20" s="10">
        <f>SUM(C9:C19)</f>
        <v>97654488.839647546</v>
      </c>
      <c r="D20" s="11" t="s">
        <v>3</v>
      </c>
      <c r="E20" s="1"/>
    </row>
    <row r="21" spans="1:5" ht="15" customHeight="1" x14ac:dyDescent="0.25">
      <c r="A21" s="1"/>
      <c r="B21" s="45" t="s">
        <v>12</v>
      </c>
      <c r="C21" s="46"/>
      <c r="D21" s="20"/>
      <c r="E21" s="1"/>
    </row>
    <row r="22" spans="1:5" ht="15" customHeight="1" x14ac:dyDescent="0.25">
      <c r="A22" s="1"/>
      <c r="B22" s="41" t="s">
        <v>12</v>
      </c>
      <c r="C22" s="10">
        <f>'Fane 6. Ikke-påvirkelige omk.'!C15</f>
        <v>59948239.847363278</v>
      </c>
      <c r="D22" s="11" t="s">
        <v>3</v>
      </c>
      <c r="E22" s="1"/>
    </row>
    <row r="23" spans="1:5" ht="15" customHeight="1" x14ac:dyDescent="0.25">
      <c r="A23" s="1"/>
      <c r="B23" s="45" t="s">
        <v>99</v>
      </c>
      <c r="C23" s="46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6"/>
      <c r="D27" s="20"/>
      <c r="E27" s="1"/>
    </row>
    <row r="28" spans="1:5" x14ac:dyDescent="0.2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25">
      <c r="A29" s="1"/>
      <c r="B29" s="45" t="s">
        <v>31</v>
      </c>
      <c r="C29" s="32">
        <f>SUM(C20,C22,C26,C28)</f>
        <v>157602728.68701082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1.42578125" style="2" customWidth="1"/>
    <col min="3" max="3" width="10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2021'!C20</f>
        <v>97654488.839647546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1191384.7638437001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-1152772.0457655457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-1064856.6478742417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-1348288.4549835355</v>
      </c>
      <c r="D15" s="8" t="s">
        <v>3</v>
      </c>
      <c r="E15" s="1"/>
    </row>
    <row r="16" spans="1:5" ht="15" customHeight="1" x14ac:dyDescent="0.25">
      <c r="A16" s="1"/>
      <c r="B16" s="40" t="s">
        <v>20</v>
      </c>
      <c r="C16" s="10">
        <f>SUM(C9:C15)</f>
        <v>95279956.454867929</v>
      </c>
      <c r="D16" s="11" t="s">
        <v>3</v>
      </c>
      <c r="E16" s="1"/>
    </row>
    <row r="17" spans="1:5" x14ac:dyDescent="0.25">
      <c r="A17" s="1"/>
      <c r="B17" s="45" t="s">
        <v>12</v>
      </c>
      <c r="C17" s="46"/>
      <c r="D17" s="20"/>
      <c r="E17" s="1"/>
    </row>
    <row r="18" spans="1:5" ht="15" customHeight="1" x14ac:dyDescent="0.25">
      <c r="A18" s="1"/>
      <c r="B18" s="41" t="s">
        <v>12</v>
      </c>
      <c r="C18" s="10">
        <f>'Fane 6. Ikke-påvirkelige omk.'!C15*(1+'Fane 12. Nøgletal'!C13)</f>
        <v>60679608.373501107</v>
      </c>
      <c r="D18" s="11" t="s">
        <v>3</v>
      </c>
      <c r="E18" s="1"/>
    </row>
    <row r="19" spans="1:5" ht="15" customHeight="1" x14ac:dyDescent="0.25">
      <c r="A19" s="1"/>
      <c r="B19" s="45" t="s">
        <v>99</v>
      </c>
      <c r="C19" s="46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6"/>
      <c r="D23" s="20"/>
      <c r="E23" s="1"/>
    </row>
    <row r="24" spans="1:5" ht="15" customHeight="1" x14ac:dyDescent="0.2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5" t="s">
        <v>32</v>
      </c>
      <c r="C25" s="12">
        <f>SUM(C16,C18,C22,C24)</f>
        <v>155959564.82836902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165</v>
      </c>
      <c r="C8" s="7">
        <f>'Fane 2.2. Økonomisk ramme 2022'!C16</f>
        <v>95279956.454867929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1162415.4687493888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-1124741.6440148011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-1056290.9409987414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-1327207.2908456405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92934132.047758117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omk.'!C15*(1+'Fane 12. Nøgletal'!C13)^2</f>
        <v>61419899.595657825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5" t="s">
        <v>109</v>
      </c>
      <c r="C22" s="12">
        <f>SUM(C15,C17,C21)</f>
        <v>154354031.64341593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166</v>
      </c>
      <c r="C8" s="7">
        <f>'Fane 2.3. Økonomisk ramme 2023'!C15</f>
        <v>92934132.047758117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1133796.4109826491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-1097050.1284181026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-1047794.1366693476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-1306455.7412496235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90616628.452403694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omk.'!C15*(1+'Fane 12. Nøgletal'!C13)^3</f>
        <v>62169222.370724849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5" t="s">
        <v>242</v>
      </c>
      <c r="C22" s="12">
        <f>SUM(C15,C17,C21)</f>
        <v>152785850.82312855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42578125" style="2" customWidth="1"/>
    <col min="5" max="5" width="10.71093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167</v>
      </c>
      <c r="C8" s="46"/>
      <c r="D8" s="46"/>
      <c r="E8" s="46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100399637.8127961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45851.830200000004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1697657.1600911941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-917859.32862569066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-1076661.431581123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-432170.12148939469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99716455.921391085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6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56456728.214326113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6"/>
      <c r="F23" s="46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2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6885932</v>
      </c>
      <c r="F28" s="11" t="s">
        <v>3</v>
      </c>
      <c r="G28" s="1"/>
    </row>
    <row r="29" spans="1:7" x14ac:dyDescent="0.2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342057.79654711112</v>
      </c>
      <c r="F30" s="11" t="s">
        <v>3</v>
      </c>
      <c r="G30" s="1"/>
    </row>
    <row r="31" spans="1:7" x14ac:dyDescent="0.25">
      <c r="A31" s="1"/>
      <c r="B31" s="45" t="s">
        <v>232</v>
      </c>
      <c r="C31" s="46"/>
      <c r="D31" s="46"/>
      <c r="E31" s="46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25">
      <c r="A33" s="1"/>
      <c r="B33" s="45" t="s">
        <v>24</v>
      </c>
      <c r="C33" s="46"/>
      <c r="D33" s="46"/>
      <c r="E33" s="12">
        <f>SUM(E30,E26,E28,E22,E20,E32)</f>
        <v>163401173.93226433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62662486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1253249.72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62189133.580755994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1243782.6716151198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61975327.339505352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-7956539.1667111255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1080375.7634558845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53833071.579056151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1076661.431581123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53400038.351274222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274552.45085015998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1073491.8160424877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53242832.393712088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1064856.6478742417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52814547.049937069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1056290.9409987414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52389706.833467379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1047794.1366693476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49171908.551089495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447464.36781491444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49343244.624402165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449023.52608205972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49720533.43488171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-690723.493835876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96676.663678899975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427400.43346110516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49522100.72755798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46755.111254940006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432170.12148939469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49736153.283074863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71281.960994160007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1369704.4692118983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49028671.09031038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1348288.4549835355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48262083.303477831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1327207.2908456405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47507481.499986306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1306455.7412496235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8.9860099023104326E-3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1.1662318352203119E-2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2020-10-30T16:51:36Z</dcterms:modified>
</cp:coreProperties>
</file>