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Vesthimmerlands Vand AS (S105)\ØR2025\"/>
    </mc:Choice>
  </mc:AlternateContent>
  <xr:revisionPtr revIDLastSave="0" documentId="13_ncr:1_{E98838A9-0789-40BA-98E8-BBB58A72E5F6}"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<sst xmlns="http://schemas.openxmlformats.org/spreadsheetml/2006/main" count="552" uniqueCount="237">
  <si>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</si>
  <si>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</si>
  <si>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</si>
  <si>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</si>
  <si>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</si>
  <si>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</si>
  <si>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</si>
  <si>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</si>
  <si>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</si>
  <si>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</si>
  <si>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</si>
  <si>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</si>
  <si>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</si>
  <si>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</si>
  <si>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</si>
  <si>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</si>
  <si>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</si>
  <si>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</si>
  <si>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</si>
  <si>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</si>
  <si>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</si>
  <si>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</si>
  <si>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</si>
  <si>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</si>
  <si>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</si>
  <si>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</si>
  <si>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</si>
  <si>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</si>
  <si>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</si>
  <si>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</si>
  <si>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</si>
  <si>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</si>
  <si>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</si>
  <si>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</si>
  <si>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</si>
  <si>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</si>
  <si>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</si>
  <si>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</si>
  <si>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</si>
  <si>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</si>
  <si>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</si>
  <si>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</si>
  <si>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</si>
  <si>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</si>
  <si>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</si>
  <si>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</si>
  <si>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</si>
  <si>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</si>
  <si>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</si>
  <si>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</si>
  <si>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</si>
  <si>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</si>
  <si>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</si>
  <si>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</si>
  <si>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</si>
  <si>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</si>
  <si>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</si>
  <si>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</si>
  <si>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</si>
  <si>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</si>
  <si>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</si>
  <si>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</si>
  <si>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</si>
  <si>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</si>
  <si>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</si>
  <si>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</si>
  <si>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</si>
  <si>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</si>
  <si>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</si>
  <si>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</si>
  <si>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</si>
  <si>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</si>
  <si>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</si>
  <si>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</si>
  <si>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</si>
  <si>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</si>
  <si>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</si>
  <si>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</si>
  <si>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</si>
  <si>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</si>
  <si>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</si>
  <si>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</si>
  <si>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</si>
  <si>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</si>
  <si>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</si>
  <si>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</si>
  <si>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</si>
  <si>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</si>
  <si>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</si>
  <si>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</si>
  <si>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</si>
  <si>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</si>
  <si>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</si>
  <si>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</si>
  <si>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</si>
  <si>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</si>
  <si>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</si>
  <si>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</si>
  <si>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</si>
  <si>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</si>
  <si>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</si>
  <si>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</si>
  <si>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</si>
  <si>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</si>
  <si>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</si>
  <si>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</si>
  <si>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</si>
  <si>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</si>
  <si>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</si>
  <si>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</si>
  <si>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</si>
  <si>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</si>
  <si>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</si>
  <si>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</si>
  <si>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</si>
  <si>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</si>
  <si>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</si>
  <si>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</si>
  <si>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</si>
  <si>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</si>
  <si>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</si>
  <si>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</si>
  <si>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</si>
  <si>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</si>
  <si>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</si>
  <si>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</si>
  <si>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</si>
  <si>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</si>
  <si>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</si>
  <si>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</si>
  <si>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</si>
  <si>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</si>
  <si>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</si>
  <si>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</si>
  <si>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</si>
  <si>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</si>
  <si>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</si>
  <si>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</si>
  <si>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</si>
  <si>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</si>
  <si>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</si>
  <si>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</si>
  <si>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</si>
  <si>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</si>
  <si>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</si>
  <si>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</si>
  <si>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</si>
  <si>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</si>
  <si>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</si>
  <si>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</si>
  <si>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</si>
  <si>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</si>
  <si>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</si>
  <si>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</si>
  <si>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</si>
  <si>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</si>
  <si>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</si>
  <si>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</si>
  <si>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</si>
  <si>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</si>
  <si>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</si>
  <si>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</si>
  <si>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</si>
  <si>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</si>
  <si>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</si>
  <si>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</si>
  <si>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</si>
  <si>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</si>
  <si>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</si>
  <si>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</si>
  <si>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</si>
  <si>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</si>
  <si>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</si>
  <si>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</si>
  <si>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</si>
  <si>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</si>
  <si>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</si>
  <si>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</si>
  <si>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</si>
  <si>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</si>
  <si>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</si>
  <si>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</si>
  <si>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</si>
  <si>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</si>
  <si>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</si>
  <si>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</si>
  <si>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</si>
  <si>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</si>
  <si>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</si>
  <si>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</si>
  <si>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</si>
  <si>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</si>
  <si>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</si>
  <si>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</si>
  <si>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</si>
  <si>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</si>
  <si>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</si>
  <si>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</si>
  <si>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</si>
  <si>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</si>
  <si>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</si>
  <si>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</si>
  <si>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</si>
  <si>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</si>
  <si>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</si>
  <si>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</si>
  <si>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</si>
  <si>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</si>
  <si>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</si>
  <si>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</si>
  <si>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</si>
  <si>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</si>
  <si>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</si>
  <si>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</si>
  <si>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</si>
  <si>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</si>
  <si>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</si>
  <si>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</si>
  <si>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</si>
  <si>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</si>
  <si>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</si>
  <si>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</si>
  <si>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</si>
  <si>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</si>
  <si>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</si>
  <si>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</si>
  <si>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</si>
  <si>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</si>
  <si>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</si>
  <si>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</si>
  <si>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</si>
  <si>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Ejendomsskatter</t>
  </si>
  <si>
    <t>Erstatninger</t>
  </si>
  <si>
    <t>Gebyr til Miljøstyrelsen</t>
  </si>
  <si>
    <t>Separatkloakering</t>
  </si>
  <si>
    <t>Byggemodninger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</si>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</sst>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5" t="s">
        <v>4</v>
      </c>
      <c r="D6" s="95"/>
      <c r="E6" s="95"/>
      <c r="F6" s="95"/>
      <c r="G6" s="3"/>
    </row>
    <row r="7" spans="1:7" ht="15" customHeight="1" x14ac:dyDescent="0.25">
      <c r="A7" s="1"/>
      <c r="B7" s="3"/>
      <c r="C7" s="95"/>
      <c r="D7" s="95"/>
      <c r="E7" s="95"/>
      <c r="F7" s="95"/>
      <c r="G7" s="3"/>
    </row>
    <row r="8" spans="1:7" ht="15.75" x14ac:dyDescent="0.25">
      <c r="A8" s="1"/>
      <c r="B8" s="4"/>
      <c r="C8" s="100" t="s">
        <v>228</v>
      </c>
      <c r="D8" s="100"/>
      <c r="E8" s="100"/>
      <c r="F8" s="100"/>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9" t="s">
        <v>5</v>
      </c>
      <c r="D11" s="99"/>
      <c r="E11" s="99"/>
      <c r="F11" s="99"/>
      <c r="G11" s="5"/>
    </row>
    <row r="12" spans="1:7" x14ac:dyDescent="0.25">
      <c r="A12" s="1"/>
      <c r="B12" s="1"/>
      <c r="C12" s="1"/>
      <c r="D12" s="1"/>
      <c r="E12" s="1"/>
      <c r="F12" s="1"/>
      <c r="G12" s="5"/>
    </row>
    <row r="13" spans="1:7" x14ac:dyDescent="0.25">
      <c r="A13" s="1"/>
      <c r="B13" s="6" t="s">
        <v>6</v>
      </c>
      <c r="C13" s="101" t="s">
        <v>127</v>
      </c>
      <c r="D13" s="102"/>
      <c r="E13" s="102"/>
      <c r="F13" s="103"/>
      <c r="G13" s="5"/>
    </row>
    <row r="14" spans="1:7" x14ac:dyDescent="0.25">
      <c r="A14" s="1"/>
      <c r="B14" s="6" t="s">
        <v>16</v>
      </c>
      <c r="C14" s="92" t="s">
        <v>186</v>
      </c>
      <c r="D14" s="93"/>
      <c r="E14" s="93"/>
      <c r="F14" s="94"/>
      <c r="G14" s="5"/>
    </row>
    <row r="15" spans="1:7" x14ac:dyDescent="0.25">
      <c r="A15" s="1"/>
      <c r="B15" s="6" t="s">
        <v>30</v>
      </c>
      <c r="C15" s="92" t="s">
        <v>149</v>
      </c>
      <c r="D15" s="93"/>
      <c r="E15" s="93"/>
      <c r="F15" s="94"/>
      <c r="G15" s="5"/>
    </row>
    <row r="16" spans="1:7" x14ac:dyDescent="0.25">
      <c r="A16" s="1"/>
      <c r="B16" s="6" t="s">
        <v>31</v>
      </c>
      <c r="C16" s="92" t="s">
        <v>151</v>
      </c>
      <c r="D16" s="93"/>
      <c r="E16" s="93"/>
      <c r="F16" s="94"/>
      <c r="G16" s="5"/>
    </row>
    <row r="17" spans="1:8" x14ac:dyDescent="0.25">
      <c r="A17" s="1"/>
      <c r="B17" s="6" t="s">
        <v>61</v>
      </c>
      <c r="C17" s="92" t="s">
        <v>152</v>
      </c>
      <c r="D17" s="93"/>
      <c r="E17" s="93"/>
      <c r="F17" s="94"/>
      <c r="G17" s="5"/>
    </row>
    <row r="18" spans="1:8" x14ac:dyDescent="0.25">
      <c r="A18" s="1"/>
      <c r="B18" s="6" t="s">
        <v>53</v>
      </c>
      <c r="C18" s="89" t="s">
        <v>45</v>
      </c>
      <c r="D18" s="90"/>
      <c r="E18" s="90"/>
      <c r="F18" s="91"/>
      <c r="G18" s="5"/>
    </row>
    <row r="19" spans="1:8" x14ac:dyDescent="0.25">
      <c r="A19" s="1"/>
      <c r="B19" s="6" t="s">
        <v>54</v>
      </c>
      <c r="C19" s="89" t="s">
        <v>46</v>
      </c>
      <c r="D19" s="90"/>
      <c r="E19" s="90"/>
      <c r="F19" s="91"/>
      <c r="G19" s="5"/>
    </row>
    <row r="20" spans="1:8" x14ac:dyDescent="0.25">
      <c r="A20" s="1"/>
      <c r="B20" s="6" t="s">
        <v>7</v>
      </c>
      <c r="C20" s="89" t="s">
        <v>10</v>
      </c>
      <c r="D20" s="90"/>
      <c r="E20" s="90"/>
      <c r="F20" s="91"/>
      <c r="G20" s="5"/>
    </row>
    <row r="21" spans="1:8" x14ac:dyDescent="0.25">
      <c r="A21" s="1"/>
      <c r="B21" s="6" t="s">
        <v>55</v>
      </c>
      <c r="C21" s="96" t="s">
        <v>12</v>
      </c>
      <c r="D21" s="97"/>
      <c r="E21" s="97"/>
      <c r="F21" s="98"/>
      <c r="G21" s="5"/>
    </row>
    <row r="22" spans="1:8" x14ac:dyDescent="0.25">
      <c r="A22" s="1"/>
      <c r="B22" s="6" t="s">
        <v>39</v>
      </c>
      <c r="C22" s="83" t="s">
        <v>153</v>
      </c>
      <c r="D22" s="84"/>
      <c r="E22" s="84"/>
      <c r="F22" s="85"/>
      <c r="G22" s="5"/>
    </row>
    <row r="23" spans="1:8" x14ac:dyDescent="0.25">
      <c r="A23" s="1"/>
      <c r="B23" s="6" t="s">
        <v>8</v>
      </c>
      <c r="C23" s="83" t="s">
        <v>112</v>
      </c>
      <c r="D23" s="84"/>
      <c r="E23" s="84"/>
      <c r="F23" s="85"/>
      <c r="G23" s="5"/>
    </row>
    <row r="24" spans="1:8" x14ac:dyDescent="0.25">
      <c r="A24" s="1"/>
      <c r="B24" s="6" t="s">
        <v>9</v>
      </c>
      <c r="C24" s="83" t="s">
        <v>154</v>
      </c>
      <c r="D24" s="84"/>
      <c r="E24" s="84"/>
      <c r="F24" s="85"/>
      <c r="G24" s="5"/>
    </row>
    <row r="25" spans="1:8" x14ac:dyDescent="0.25">
      <c r="A25" s="1"/>
      <c r="B25" s="6" t="s">
        <v>97</v>
      </c>
      <c r="C25" s="83" t="s">
        <v>91</v>
      </c>
      <c r="D25" s="84"/>
      <c r="E25" s="84"/>
      <c r="F25" s="85"/>
      <c r="G25" s="1"/>
    </row>
    <row r="26" spans="1:8" x14ac:dyDescent="0.25">
      <c r="A26" s="1"/>
      <c r="B26" s="6" t="s">
        <v>98</v>
      </c>
      <c r="C26" s="83" t="s">
        <v>40</v>
      </c>
      <c r="D26" s="84"/>
      <c r="E26" s="84"/>
      <c r="F26" s="85"/>
      <c r="G26" s="1"/>
    </row>
    <row r="27" spans="1:8" x14ac:dyDescent="0.25">
      <c r="A27" s="1"/>
      <c r="B27" s="6" t="s">
        <v>99</v>
      </c>
      <c r="C27" s="83" t="s">
        <v>41</v>
      </c>
      <c r="D27" s="84"/>
      <c r="E27" s="84"/>
      <c r="F27" s="85"/>
      <c r="G27" s="1"/>
    </row>
    <row r="28" spans="1:8" x14ac:dyDescent="0.25">
      <c r="A28" s="1"/>
      <c r="B28" s="6" t="s">
        <v>15</v>
      </c>
      <c r="C28" s="83" t="s">
        <v>42</v>
      </c>
      <c r="D28" s="84"/>
      <c r="E28" s="84"/>
      <c r="F28" s="85"/>
      <c r="G28" s="1"/>
      <c r="H28" s="2" t="s">
        <v>150</v>
      </c>
    </row>
    <row r="29" spans="1:8" x14ac:dyDescent="0.25">
      <c r="A29" s="1"/>
      <c r="B29" s="6" t="s">
        <v>33</v>
      </c>
      <c r="C29" s="83" t="s">
        <v>68</v>
      </c>
      <c r="D29" s="84"/>
      <c r="E29" s="84"/>
      <c r="F29" s="85"/>
      <c r="G29" s="1"/>
    </row>
    <row r="30" spans="1:8" x14ac:dyDescent="0.25">
      <c r="A30" s="1"/>
      <c r="B30" s="6" t="s">
        <v>34</v>
      </c>
      <c r="C30" s="83" t="s">
        <v>32</v>
      </c>
      <c r="D30" s="84"/>
      <c r="E30" s="84"/>
      <c r="F30" s="85"/>
      <c r="G30" s="1"/>
    </row>
    <row r="31" spans="1:8" x14ac:dyDescent="0.25">
      <c r="A31" s="1"/>
      <c r="B31" s="6" t="s">
        <v>100</v>
      </c>
      <c r="C31" s="86" t="s">
        <v>52</v>
      </c>
      <c r="D31" s="87"/>
      <c r="E31" s="87"/>
      <c r="F31" s="88"/>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UVoxSMjXcj1aUXUIbCjzO0Zwrq+csbtwm9ij/monnyUUwJYrejCVuOiMiGoNrafV6p9pvUAAZhZcTvPn/i8+ng==" saltValue="I5/XUvjBQ3XjFj8isiR3mw=="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2" t="s">
        <v>229</v>
      </c>
      <c r="C10" s="73">
        <v>1807008</v>
      </c>
      <c r="D10" s="14" t="s">
        <v>3</v>
      </c>
      <c r="E10" s="1"/>
    </row>
    <row r="11" spans="1:5" ht="15" customHeight="1" x14ac:dyDescent="0.25">
      <c r="A11" s="1"/>
      <c r="B11" s="72" t="s">
        <v>230</v>
      </c>
      <c r="C11" s="73">
        <v>85349</v>
      </c>
      <c r="D11" s="14" t="s">
        <v>3</v>
      </c>
      <c r="E11" s="1"/>
    </row>
    <row r="12" spans="1:5" x14ac:dyDescent="0.25">
      <c r="A12" s="1"/>
      <c r="B12" s="72" t="s">
        <v>231</v>
      </c>
      <c r="C12" s="73">
        <v>178184</v>
      </c>
      <c r="D12" s="14" t="s">
        <v>3</v>
      </c>
      <c r="E12" s="1"/>
    </row>
    <row r="13" spans="1:5" x14ac:dyDescent="0.25">
      <c r="A13" s="1"/>
      <c r="B13" s="72" t="s">
        <v>232</v>
      </c>
      <c r="C13" s="73">
        <v>864909</v>
      </c>
      <c r="D13" s="14" t="s">
        <v>3</v>
      </c>
      <c r="E13" s="1"/>
    </row>
    <row r="14" spans="1:5" x14ac:dyDescent="0.25">
      <c r="A14" s="1"/>
      <c r="B14" s="72" t="s">
        <v>233</v>
      </c>
      <c r="C14" s="73">
        <v>22410</v>
      </c>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2957860</v>
      </c>
      <c r="D20" s="13" t="s">
        <v>3</v>
      </c>
      <c r="E20" s="1"/>
    </row>
    <row r="21" spans="1:5" x14ac:dyDescent="0.25">
      <c r="A21" s="1"/>
      <c r="B21" s="33" t="s">
        <v>168</v>
      </c>
      <c r="C21" s="12">
        <f>C20*(1+'Fane 15. Nøgletal'!C10)^2</f>
        <v>3363074.0716233999</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yFfzr7vRT6n8KNOFlWtPjNfmNQHs8GASkMb2LA+2sXei8tVfAA96p1wjmHb121ssRA39TWbfLK6adhaxBvSz1g==" saltValue="YFQ2pg5BDmDE/9FH7W+Wx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-1950893.5290247351</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-741224.5</v>
      </c>
      <c r="D14" s="14" t="s">
        <v>3</v>
      </c>
      <c r="E14" s="1"/>
    </row>
    <row r="15" spans="1:5" x14ac:dyDescent="0.25">
      <c r="A15" s="1"/>
      <c r="B15" s="65" t="s">
        <v>203</v>
      </c>
      <c r="C15" s="9">
        <v>-741224.5</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81843086.050036311</v>
      </c>
      <c r="D20" s="14" t="s">
        <v>3</v>
      </c>
      <c r="E20" s="1"/>
    </row>
    <row r="21" spans="1:5" x14ac:dyDescent="0.25">
      <c r="A21" s="1"/>
      <c r="B21" s="65" t="s">
        <v>207</v>
      </c>
      <c r="C21" s="9">
        <v>87817784</v>
      </c>
      <c r="D21" s="14" t="s">
        <v>3</v>
      </c>
      <c r="E21" s="1"/>
    </row>
    <row r="22" spans="1:5" x14ac:dyDescent="0.25">
      <c r="A22" s="1"/>
      <c r="B22" s="65" t="s">
        <v>29</v>
      </c>
      <c r="C22" s="9">
        <v>0</v>
      </c>
      <c r="D22" s="14" t="s">
        <v>3</v>
      </c>
      <c r="E22" s="1"/>
    </row>
    <row r="23" spans="1:5" x14ac:dyDescent="0.25">
      <c r="A23" s="1"/>
      <c r="B23" s="82" t="s">
        <v>208</v>
      </c>
      <c r="C23" s="57">
        <f>C20-C21-C22</f>
        <v>-5974697.9499636889</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-741224.5</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-5974697.9499636889</v>
      </c>
      <c r="D31" s="14" t="s">
        <v>3</v>
      </c>
      <c r="E31" s="1"/>
    </row>
    <row r="32" spans="1:5" x14ac:dyDescent="0.25">
      <c r="A32" s="1"/>
      <c r="B32" s="66" t="s">
        <v>49</v>
      </c>
      <c r="C32" s="9">
        <v>2</v>
      </c>
      <c r="D32" s="14" t="s">
        <v>20</v>
      </c>
      <c r="E32" s="1"/>
    </row>
    <row r="33" spans="1:5" x14ac:dyDescent="0.25">
      <c r="A33" s="1"/>
      <c r="B33" s="67" t="s">
        <v>70</v>
      </c>
      <c r="C33" s="57">
        <f>C31/C32</f>
        <v>-2987348.9749818444</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P18n7dyJDb7EvYX2AzxfCD5PeZWEkgWkatwCqbtNKbjxKPGLXU9w74gyRgIWcpmomdWXgjOJcswLfoWaeRY1hw==" saltValue="Xa/Q5s2M/lyHF2Iw32FwU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yDpQcDRFJ7rel/QcPQ6GL9ndJqtj4oRJeTKS4Zd8LZM26R3HHqpaBFF0tE7Ds6J71jELVi/faEP902TnBtZjg==" saltValue="VjkltD0OyRh2pmUNaCaZx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217</v>
      </c>
      <c r="C9" s="7"/>
      <c r="D9" s="8" t="s">
        <v>3</v>
      </c>
      <c r="E9" s="1"/>
    </row>
    <row r="10" spans="1:5" ht="14.25" customHeight="1" x14ac:dyDescent="0.25">
      <c r="A10" s="1"/>
      <c r="B10" s="65" t="s">
        <v>172</v>
      </c>
      <c r="C10" s="7"/>
      <c r="D10" s="8" t="s">
        <v>3</v>
      </c>
      <c r="E10" s="1"/>
    </row>
    <row r="11" spans="1:5" ht="14.25" customHeight="1" x14ac:dyDescent="0.25">
      <c r="A11" s="1"/>
      <c r="B11" s="82" t="s">
        <v>48</v>
      </c>
      <c r="C11" s="10">
        <f>C10-C9</f>
        <v>0</v>
      </c>
      <c r="D11" s="11" t="s">
        <v>3</v>
      </c>
      <c r="E11" s="1"/>
    </row>
    <row r="12" spans="1:5" ht="14.25" customHeight="1" x14ac:dyDescent="0.25">
      <c r="A12" s="1"/>
      <c r="B12" s="108" t="s">
        <v>219</v>
      </c>
      <c r="C12" s="109"/>
      <c r="D12" s="110"/>
      <c r="E12" s="1"/>
    </row>
    <row r="13" spans="1:5" ht="26.25" x14ac:dyDescent="0.25">
      <c r="A13" s="1"/>
      <c r="B13" s="79" t="s">
        <v>218</v>
      </c>
      <c r="C13" s="7"/>
      <c r="D13" s="8" t="s">
        <v>3</v>
      </c>
      <c r="E13" s="1"/>
    </row>
    <row r="14" spans="1:5" ht="14.25" customHeight="1" x14ac:dyDescent="0.25">
      <c r="A14" s="1"/>
      <c r="B14" s="65" t="s">
        <v>173</v>
      </c>
      <c r="C14" s="7"/>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E7BG4O/Ibv/nZQVlCv6affQvqOwSSEO1FfEhini0KG1ivaTpemlowUE7vC445nLg/dkEu7NQ5S49f7eHMftdQQ==" saltValue="qQYsLB2W03E9+JouL+Qzx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6" t="s">
        <v>221</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0TcssW6eDWPfHbe9S2fY7aVBVDJAnf7z7GieTlIVY5d4wwExeA1GaNL5CR0JcNn5FrizZehV/oDGoUe2oZ7trA==" saltValue="BiJamPj5IAqQEjpNN7idw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234</v>
      </c>
      <c r="C11" s="21">
        <v>174902</v>
      </c>
      <c r="D11" s="14" t="s">
        <v>3</v>
      </c>
      <c r="E11" s="9">
        <v>1618624</v>
      </c>
      <c r="F11" s="14" t="s">
        <v>3</v>
      </c>
      <c r="G11" s="1"/>
    </row>
    <row r="12" spans="1:7" x14ac:dyDescent="0.25">
      <c r="A12" s="1"/>
      <c r="B12" s="24" t="s">
        <v>235</v>
      </c>
      <c r="C12" s="21">
        <v>226380</v>
      </c>
      <c r="D12" s="14" t="s">
        <v>3</v>
      </c>
      <c r="E12" s="9">
        <v>56112</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401282</v>
      </c>
      <c r="D19" s="13" t="s">
        <v>3</v>
      </c>
      <c r="E19" s="12">
        <f>SUM(E10:E18)</f>
        <v>1674736</v>
      </c>
      <c r="F19" s="13" t="s">
        <v>3</v>
      </c>
      <c r="G19" s="1"/>
    </row>
    <row r="20" spans="1:7" x14ac:dyDescent="0.25">
      <c r="A20" s="1"/>
      <c r="B20" s="33" t="s">
        <v>175</v>
      </c>
      <c r="C20" s="12">
        <f>C19*(1+'Fane 15. Nøgletal'!C10)</f>
        <v>427886.99660000001</v>
      </c>
      <c r="D20" s="13" t="s">
        <v>3</v>
      </c>
      <c r="E20" s="12">
        <f>E19*(1+'Fane 15. Nøgletal'!C10)</f>
        <v>1785770.9968000001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3Y1qB34c2T/r+sWoCm5itYwMAR2NNDE0Qpnwb1ssHobbAtWP91oHcG2lhT1oUiQRaWX0yWz8o8sdNSzgI+hZA==" saltValue="VbQIy1LQnSnOrwt7Ts6NR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t="s">
        <v>236</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hso40gFpfzCBOic03yDD4giIf/qhk8mwJjz5RMjfNkuXmH0IaHwhUcE7EfFuPDuFax6bWuEnybJNjU6P6ZypA==" saltValue="ebhwLz6+1f+Y9VWUWBq5i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HWdA54pFX4nUsLBuILKuqVQAnyZwrqL1O4/76qDmxSevVsZNhlUEue+ntJeZ19fWwKhRlVMJAQ9GzAi/hycSEA==" saltValue="UGhaXEGFex+4acHuB/dvM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C+w1y2LHUXKTFkWGWxwgwos/qbzNR0VOSco1wXTX1Jazv3OW5ssq2GG7lLMOAOH/U1EI5FW2f18W33pPioCcgA==" saltValue="JXd8bVUr7zcOEyFbnKUAK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K/kaKKZywYEKFvfWL9XEBnteBdmcuNfh+aQX3I7HXEpg02Ys529xg3Z+ctZQlqruzMM2YQpOGcSN5rnqiblLg==" saltValue="BqR1/EMejiP4IsF41w908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88325670.491354182</v>
      </c>
      <c r="D9" s="8" t="s">
        <v>3</v>
      </c>
      <c r="E9" s="1"/>
    </row>
    <row r="10" spans="1:5" ht="17.25" customHeight="1" x14ac:dyDescent="0.25">
      <c r="A10" s="1"/>
      <c r="B10" s="64" t="s">
        <v>35</v>
      </c>
      <c r="C10" s="7">
        <f>'Fane 11.1. Varige tillæg'!C20</f>
        <v>427886.99660000001</v>
      </c>
      <c r="D10" s="8" t="s">
        <v>3</v>
      </c>
      <c r="E10" s="1"/>
    </row>
    <row r="11" spans="1:5" ht="17.25" customHeight="1" x14ac:dyDescent="0.25">
      <c r="A11" s="1"/>
      <c r="B11" s="64" t="s">
        <v>36</v>
      </c>
      <c r="C11" s="9">
        <f>'Fane 11.1. Varige tillæg'!E20</f>
        <v>1785770.9968000001</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7283479.7006638376</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-652660.82755669113</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97170147.35786134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3363074.0716233999</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-741224.5</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99791996.92948474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BJ2foUe4LlG2QWTeCuAhvhYnkjmBkJSpSE0hvPmNJYDaFc6vZD/RnqIdOmPFNMCQ/L+TY2+Ld2WE074qnRBU+A==" saltValue="vgVUOAP8EUaux2VxoX1Ym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fzsCjV79OCwhOSI98axo9/gXU5W2OiXKIj6bPsUmIUV5mnTH2cfiymhPBGVd41R+CeobVo3bvOdaPqgUUuA8dQ==" saltValue="eo6P3cXkJT/7eGKjB8CCy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97170147.35786134</v>
      </c>
      <c r="D9" s="8" t="s">
        <v>3</v>
      </c>
      <c r="E9" s="1"/>
    </row>
    <row r="10" spans="1:5" ht="15" customHeight="1" x14ac:dyDescent="0.25">
      <c r="A10" s="1"/>
      <c r="B10" s="26" t="s">
        <v>19</v>
      </c>
      <c r="C10" s="7">
        <f>C9*'Fane 15. Nøgletal'!C10</f>
        <v>6442380.7698262064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-682013.59561522573</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102930514.53207232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3586045.8825720316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-2987348.9749818444</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103529211.4396625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A7NeZM82pza82WSW0ESZxi3/fSOmzv7j8ibXx/CClH5nLTKFHZulS+5DtA2xS3biCVtPKEP2dft63lboET41w==" saltValue="zwhQmxQlGBtpCwRI8qLN9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102930514.53207232</v>
      </c>
      <c r="D9" s="8" t="s">
        <v>3</v>
      </c>
      <c r="E9" s="1"/>
    </row>
    <row r="10" spans="1:5" ht="15" customHeight="1" x14ac:dyDescent="0.25">
      <c r="A10" s="1"/>
      <c r="B10" s="26" t="s">
        <v>19</v>
      </c>
      <c r="C10" s="7">
        <f>SUM(C9:C9)*'Fane 15. Nøgletal'!C10</f>
        <v>6824293.1134763947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-712686.47506442491</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109042121.17048429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3823800.7245865571</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-2987348.9749818444</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109878572.92008901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2Hoqdpp41a96iHM4xyZQQ3hGt6B0N1lX73lphTVctyKVQ+OMz4Fj2I16y58lKNzgtJ3wnsQNit333CNMdo/Cw==" saltValue="Oe88hiY03a4oonIrPPJRO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109042121.17048429</v>
      </c>
      <c r="D9" s="8" t="s">
        <v>3</v>
      </c>
      <c r="E9" s="1"/>
    </row>
    <row r="10" spans="1:5" ht="15" customHeight="1" x14ac:dyDescent="0.25">
      <c r="A10" s="1"/>
      <c r="B10" s="26" t="s">
        <v>19</v>
      </c>
      <c r="C10" s="7">
        <f>SUM(C9:C9)*'Fane 15. Nøgletal'!C10</f>
        <v>7229492.6336031081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-744738.83659397229</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115526874.96749343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4077318.7126266458</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119604193.68012008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Y0qKixOg7+A4g2MSHnc4UpFijPAaMIiBawtedMaHPFgTgYBvaCQWFYuT8Ku+mBKty6A3QugoCEVPgbsLFRDzA==" saltValue="euyHmgZOST1FCjf1/nCmB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79099144.380814627</v>
      </c>
      <c r="D9" s="8" t="s">
        <v>3</v>
      </c>
      <c r="E9" s="1"/>
    </row>
    <row r="10" spans="1:5" ht="15" customHeight="1" x14ac:dyDescent="0.25">
      <c r="A10" s="1"/>
      <c r="B10" s="64" t="s">
        <v>35</v>
      </c>
      <c r="C10" s="7">
        <v>698136.27520000003</v>
      </c>
      <c r="D10" s="8" t="s">
        <v>3</v>
      </c>
      <c r="E10" s="1"/>
    </row>
    <row r="11" spans="1:5" ht="15" customHeight="1" x14ac:dyDescent="0.25">
      <c r="A11" s="1"/>
      <c r="B11" s="64" t="s">
        <v>36</v>
      </c>
      <c r="C11" s="9">
        <v>2487367.1704000002</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6648599.544374302</v>
      </c>
      <c r="D16" s="8" t="s">
        <v>3</v>
      </c>
      <c r="E16" s="1"/>
    </row>
    <row r="17" spans="1:5" ht="15" customHeight="1" x14ac:dyDescent="0.25">
      <c r="A17" s="1"/>
      <c r="B17" s="64" t="s">
        <v>10</v>
      </c>
      <c r="C17" s="38">
        <v>0</v>
      </c>
      <c r="D17" s="8" t="s">
        <v>3</v>
      </c>
      <c r="E17" s="1"/>
    </row>
    <row r="18" spans="1:5" ht="15" customHeight="1" x14ac:dyDescent="0.25">
      <c r="A18" s="1"/>
      <c r="B18" s="64" t="s">
        <v>22</v>
      </c>
      <c r="C18" s="38">
        <v>-607576.87943473412</v>
      </c>
      <c r="D18" s="8" t="s">
        <v>3</v>
      </c>
      <c r="E18" s="1"/>
    </row>
    <row r="19" spans="1:5" ht="15" customHeight="1" x14ac:dyDescent="0.25">
      <c r="A19" s="1"/>
      <c r="B19" s="64" t="s">
        <v>23</v>
      </c>
      <c r="C19" s="38">
        <v>0</v>
      </c>
      <c r="D19" s="8" t="s">
        <v>3</v>
      </c>
      <c r="E19" s="43"/>
    </row>
    <row r="20" spans="1:5" ht="15" customHeight="1" x14ac:dyDescent="0.25">
      <c r="A20" s="1"/>
      <c r="B20" s="82" t="s">
        <v>21</v>
      </c>
      <c r="C20" s="10">
        <v>88325670.491354182</v>
      </c>
      <c r="D20" s="11" t="s">
        <v>3</v>
      </c>
      <c r="E20" s="1"/>
    </row>
    <row r="21" spans="1:5" ht="15" customHeight="1" x14ac:dyDescent="0.25">
      <c r="A21" s="1"/>
      <c r="B21" s="33" t="s">
        <v>12</v>
      </c>
      <c r="C21" s="28"/>
      <c r="D21" s="19"/>
      <c r="E21" s="1"/>
    </row>
    <row r="22" spans="1:5" ht="15" customHeight="1" x14ac:dyDescent="0.25">
      <c r="A22" s="1"/>
      <c r="B22" s="31" t="s">
        <v>12</v>
      </c>
      <c r="C22" s="10">
        <v>1867306.6523989697</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350025.07446143997</v>
      </c>
      <c r="D26" s="8" t="s">
        <v>3</v>
      </c>
      <c r="E26" s="1"/>
    </row>
    <row r="27" spans="1:5" ht="15" customHeight="1" x14ac:dyDescent="0.25">
      <c r="A27" s="1"/>
      <c r="B27" s="64" t="s">
        <v>38</v>
      </c>
      <c r="C27" s="71">
        <v>0</v>
      </c>
      <c r="D27" s="8" t="s">
        <v>3</v>
      </c>
      <c r="E27" s="1"/>
    </row>
    <row r="28" spans="1:5" ht="15" customHeight="1" x14ac:dyDescent="0.25">
      <c r="A28" s="1"/>
      <c r="B28" s="64" t="s">
        <v>92</v>
      </c>
      <c r="C28" s="71">
        <v>-7000.5014892288</v>
      </c>
      <c r="D28" s="8" t="s">
        <v>3</v>
      </c>
      <c r="E28" s="1"/>
    </row>
    <row r="29" spans="1:5" ht="15" customHeight="1" x14ac:dyDescent="0.25">
      <c r="A29" s="1"/>
      <c r="B29" s="64" t="s">
        <v>93</v>
      </c>
      <c r="C29" s="71">
        <v>0</v>
      </c>
      <c r="D29" s="8" t="s">
        <v>3</v>
      </c>
      <c r="E29" s="1"/>
    </row>
    <row r="30" spans="1:5" ht="15" customHeight="1" x14ac:dyDescent="0.25">
      <c r="A30" s="1"/>
      <c r="B30" s="67" t="s">
        <v>43</v>
      </c>
      <c r="C30" s="10">
        <v>343024.57297221117</v>
      </c>
      <c r="D30" s="11" t="s">
        <v>3</v>
      </c>
      <c r="E30" s="1"/>
    </row>
    <row r="31" spans="1:5" ht="15" customHeight="1" x14ac:dyDescent="0.25">
      <c r="A31" s="1"/>
      <c r="B31" s="33" t="s">
        <v>69</v>
      </c>
      <c r="C31" s="28"/>
      <c r="D31" s="19"/>
      <c r="E31" s="1"/>
    </row>
    <row r="32" spans="1:5" ht="15" customHeight="1" x14ac:dyDescent="0.25">
      <c r="A32" s="1"/>
      <c r="B32" s="31" t="s">
        <v>79</v>
      </c>
      <c r="C32" s="10">
        <v>-741224.5</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969537.82200063881</v>
      </c>
      <c r="D38" s="11" t="s">
        <v>3</v>
      </c>
      <c r="E38" s="1"/>
    </row>
    <row r="39" spans="1:5" x14ac:dyDescent="0.25">
      <c r="A39" s="1"/>
      <c r="B39" s="33" t="s">
        <v>65</v>
      </c>
      <c r="C39" s="45">
        <v>90764315.038726002</v>
      </c>
      <c r="D39" s="30" t="s">
        <v>3</v>
      </c>
      <c r="E39" s="1"/>
    </row>
    <row r="40" spans="1:5" ht="30" customHeight="1" x14ac:dyDescent="0.25">
      <c r="A40" s="1"/>
      <c r="B40" s="106" t="s">
        <v>225</v>
      </c>
      <c r="C40" s="106"/>
      <c r="D40" s="106"/>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WsWLk2hJZfJWE9AF7dQagTuMPQRCChIekWnR/DBHJCSbcR+cjDJb47ejLOVye2Bixz2tS6gA49A4OswaYoUwXA==" saltValue="OwhqnOs9R64f7JvdCrmyjQ=="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29624298.285500549</v>
      </c>
      <c r="D9" s="14" t="s">
        <v>3</v>
      </c>
      <c r="E9" s="1"/>
    </row>
    <row r="10" spans="1:5" x14ac:dyDescent="0.25">
      <c r="A10" s="1"/>
      <c r="B10" s="65" t="s">
        <v>125</v>
      </c>
      <c r="C10" s="23">
        <f>('Fane 3. Omkostninger i ØR2024'!C10+'Fane 3. Omkostninger i ØR2024'!C12+'Fane 3. Omkostninger i ØR2024'!C14)*(1+'Fane 15. Nøgletal'!C9)</f>
        <v>754545.68623615999</v>
      </c>
      <c r="D10" s="14" t="s">
        <v>3</v>
      </c>
      <c r="E10" s="1"/>
    </row>
    <row r="11" spans="1:5" x14ac:dyDescent="0.25">
      <c r="A11" s="1"/>
      <c r="B11" s="65" t="s">
        <v>131</v>
      </c>
      <c r="C11" s="23">
        <f>C9*'Fane 15. Nøgletal'!C21+C10*'Fane 15. Nøgletal'!C21</f>
        <v>607576.87943473412</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32176785.473359976</v>
      </c>
      <c r="D15" s="14" t="s">
        <v>3</v>
      </c>
      <c r="E15" s="1"/>
    </row>
    <row r="16" spans="1:5" x14ac:dyDescent="0.25">
      <c r="A16" s="1"/>
      <c r="B16" s="65" t="s">
        <v>184</v>
      </c>
      <c r="C16" s="23">
        <f>('Fane 2.1. Økonomisk ramme 2025'!C10+'Fane 2.1. Økonomisk ramme 2025'!C12+'Fane 2.1. Økonomisk ramme 2025'!C14)*(1+'Fane 15. Nøgletal'!C10)</f>
        <v>456255.90447458002</v>
      </c>
      <c r="D16" s="14" t="s">
        <v>3</v>
      </c>
      <c r="E16" s="1"/>
    </row>
    <row r="17" spans="1:5" x14ac:dyDescent="0.25">
      <c r="A17" s="1"/>
      <c r="B17" s="65" t="s">
        <v>132</v>
      </c>
      <c r="C17" s="23">
        <f>C15*'Fane 15. Nøgletal'!C21+C16*'Fane 15. Nøgletal'!C21</f>
        <v>652660.82755669113</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34100679.780761287</v>
      </c>
      <c r="D21" s="14" t="s">
        <v>3</v>
      </c>
      <c r="E21" s="1"/>
    </row>
    <row r="22" spans="1:5" x14ac:dyDescent="0.25">
      <c r="A22" s="1"/>
      <c r="B22" s="65" t="s">
        <v>196</v>
      </c>
      <c r="C22" s="23">
        <f>C21*'Fane 15. Nøgletal'!C21</f>
        <v>682013.59561522573</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35634323.753221244</v>
      </c>
      <c r="D26" s="14" t="s">
        <v>3</v>
      </c>
      <c r="E26" s="1"/>
    </row>
    <row r="27" spans="1:5" x14ac:dyDescent="0.25">
      <c r="A27" s="1"/>
      <c r="B27" s="65" t="s">
        <v>194</v>
      </c>
      <c r="C27" s="23">
        <f>C26*'Fane 15. Nøgletal'!C21</f>
        <v>712686.47506442491</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37236941.829698615</v>
      </c>
      <c r="D31" s="14" t="s">
        <v>3</v>
      </c>
      <c r="E31" s="1"/>
    </row>
    <row r="32" spans="1:5" x14ac:dyDescent="0.25">
      <c r="A32" s="1"/>
      <c r="B32" s="65" t="s">
        <v>195</v>
      </c>
      <c r="C32" s="23">
        <f>C31*'Fane 15. Nøgletal'!C21</f>
        <v>744738.83659397229</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NXsBRCRf6xi811BInxHut+/7Txz7A/BhgFCPCThri2iwPgsUCNV59cRqq100W5lvi/JOsoG0ygYhA+z757l0Q==" saltValue="VTmiK66LbIrPLA75hq7r+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56553108.238691948</v>
      </c>
      <c r="D9" s="14" t="s">
        <v>3</v>
      </c>
      <c r="E9" s="1"/>
    </row>
    <row r="10" spans="1:5" x14ac:dyDescent="0.25">
      <c r="A10" s="1"/>
      <c r="B10" s="65" t="s">
        <v>126</v>
      </c>
      <c r="C10" s="23">
        <f>('Fane 3. Omkostninger i ØR2024'!C11+'Fane 3. Omkostninger i ØR2024'!C13+'Fane 3. Omkostninger i ØR2024'!C15)*(1+'Fane 15. Nøgletal'!C9)</f>
        <v>2688346.4377683201</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64028164.214318253</v>
      </c>
      <c r="D15" s="14" t="s">
        <v>3</v>
      </c>
      <c r="E15" s="1"/>
    </row>
    <row r="16" spans="1:5" x14ac:dyDescent="0.25">
      <c r="A16" s="1"/>
      <c r="B16" s="65" t="s">
        <v>185</v>
      </c>
      <c r="C16" s="23">
        <f>('Fane 2.1. Økonomisk ramme 2025'!C11+'Fane 2.1. Økonomisk ramme 2025'!C13+'Fane 2.1. Økonomisk ramme 2025'!C15)*(1+'Fane 15. Nøgletal'!C10)</f>
        <v>1904167.6138878402</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70303645.428416163</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74964777.120320156</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79934941.843397379</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zCuwv5cWmJcyw0Gr352fV5npPX4b5z33tWA8S2HitGTcg62k8RGr1Zk2gOLUZ71gIMsOZh9GAzBba2KBLH/hA==" saltValue="p1fA1CZkm7RbhxVwNGmzw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220</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EVqPExcMk7CIXRE1iGDcAWtUIq1wqfyxjrg0M27JFgF6Fx3/5Bb2rZXY4uJ/x0OClaD3diqpjo90Jw5tD2UY2w==" saltValue="EqlbSdgiNfNYJb9pPjccR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2024-08-30T09:22:11Z</dcterms:modified>
</cp:coreProperties>
</file>