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Denne_projektmappe" defaultThemeVersion="124226"/>
  <mc:AlternateContent xmlns:mc="http://schemas.openxmlformats.org/markup-compatibility/2006">
    <mc:Choice Requires="x15">
      <x15ac:absPath xmlns:x15ac="http://schemas.microsoft.com/office/spreadsheetml/2010/11/ac" url="E:\VAND\Sagsbehandling\Spildevand\Herning Rens AS (S037)\ØR2025\"/>
    </mc:Choice>
  </mc:AlternateContent>
  <xr:revisionPtr revIDLastSave="0" documentId="13_ncr:1_{64E0CE6A-2163-4C25-9178-A556DD3DAAC2}"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F10" i="11" l="1"/>
  <c r="C11" i="29"/>
  <c r="C10" i="36" l="1"/>
  <c r="C10" i="30"/>
  <c r="C20" i="23" l="1"/>
  <c r="C22" i="22"/>
  <c r="C22" i="15"/>
  <c r="C36" i="2"/>
  <c r="C11" i="30" l="1"/>
  <c r="C15" i="30" s="1"/>
  <c r="C29" i="20" l="1"/>
  <c r="C28" i="20"/>
  <c r="C23" i="20"/>
  <c r="C22" i="20"/>
  <c r="C24" i="20" l="1"/>
  <c r="C30" i="20"/>
  <c r="C18" i="41"/>
  <c r="C16" i="20" l="1"/>
  <c r="C10" i="20"/>
  <c r="C32" i="2" l="1"/>
  <c r="C31" i="43"/>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<sst xmlns="http://schemas.openxmlformats.org/spreadsheetml/2006/main" count="549" uniqueCount="237">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</sst>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7" t="s">
        <v>4</v>
      </c>
      <c r="D6" s="97"/>
      <c r="E6" s="97"/>
      <c r="F6" s="97"/>
      <c r="G6" s="3"/>
    </row>
    <row r="7" spans="1:7" ht="15" customHeight="1" x14ac:dyDescent="0.25">
      <c r="A7" s="1"/>
      <c r="B7" s="3"/>
      <c r="C7" s="97"/>
      <c r="D7" s="97"/>
      <c r="E7" s="97"/>
      <c r="F7" s="97"/>
      <c r="G7" s="3"/>
    </row>
    <row r="8" spans="1:7" ht="15.75" x14ac:dyDescent="0.25">
      <c r="A8" s="1"/>
      <c r="B8" s="4"/>
      <c r="C8" s="102" t="s">
        <v>236</v>
      </c>
      <c r="D8" s="102"/>
      <c r="E8" s="102"/>
      <c r="F8" s="102"/>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1" t="s">
        <v>5</v>
      </c>
      <c r="D11" s="101"/>
      <c r="E11" s="101"/>
      <c r="F11" s="101"/>
      <c r="G11" s="5"/>
    </row>
    <row r="12" spans="1:7" x14ac:dyDescent="0.25">
      <c r="A12" s="1"/>
      <c r="B12" s="1"/>
      <c r="C12" s="1"/>
      <c r="D12" s="1"/>
      <c r="E12" s="1"/>
      <c r="F12" s="1"/>
      <c r="G12" s="5"/>
    </row>
    <row r="13" spans="1:7" x14ac:dyDescent="0.25">
      <c r="A13" s="1"/>
      <c r="B13" s="6" t="s">
        <v>6</v>
      </c>
      <c r="C13" s="103" t="s">
        <v>128</v>
      </c>
      <c r="D13" s="104"/>
      <c r="E13" s="104"/>
      <c r="F13" s="105"/>
      <c r="G13" s="5"/>
    </row>
    <row r="14" spans="1:7" x14ac:dyDescent="0.25">
      <c r="A14" s="1"/>
      <c r="B14" s="6" t="s">
        <v>16</v>
      </c>
      <c r="C14" s="94" t="s">
        <v>187</v>
      </c>
      <c r="D14" s="95"/>
      <c r="E14" s="95"/>
      <c r="F14" s="96"/>
      <c r="G14" s="5"/>
    </row>
    <row r="15" spans="1:7" x14ac:dyDescent="0.25">
      <c r="A15" s="1"/>
      <c r="B15" s="6" t="s">
        <v>30</v>
      </c>
      <c r="C15" s="94" t="s">
        <v>150</v>
      </c>
      <c r="D15" s="95"/>
      <c r="E15" s="95"/>
      <c r="F15" s="96"/>
      <c r="G15" s="5"/>
    </row>
    <row r="16" spans="1:7" x14ac:dyDescent="0.25">
      <c r="A16" s="1"/>
      <c r="B16" s="6" t="s">
        <v>31</v>
      </c>
      <c r="C16" s="94" t="s">
        <v>152</v>
      </c>
      <c r="D16" s="95"/>
      <c r="E16" s="95"/>
      <c r="F16" s="96"/>
      <c r="G16" s="5"/>
    </row>
    <row r="17" spans="1:8" x14ac:dyDescent="0.25">
      <c r="A17" s="1"/>
      <c r="B17" s="6" t="s">
        <v>62</v>
      </c>
      <c r="C17" s="94" t="s">
        <v>153</v>
      </c>
      <c r="D17" s="95"/>
      <c r="E17" s="95"/>
      <c r="F17" s="96"/>
      <c r="G17" s="5"/>
    </row>
    <row r="18" spans="1:8" x14ac:dyDescent="0.25">
      <c r="A18" s="1"/>
      <c r="B18" s="6" t="s">
        <v>54</v>
      </c>
      <c r="C18" s="91" t="s">
        <v>46</v>
      </c>
      <c r="D18" s="92"/>
      <c r="E18" s="92"/>
      <c r="F18" s="93"/>
      <c r="G18" s="5"/>
    </row>
    <row r="19" spans="1:8" x14ac:dyDescent="0.25">
      <c r="A19" s="1"/>
      <c r="B19" s="6" t="s">
        <v>55</v>
      </c>
      <c r="C19" s="91" t="s">
        <v>47</v>
      </c>
      <c r="D19" s="92"/>
      <c r="E19" s="92"/>
      <c r="F19" s="93"/>
      <c r="G19" s="5"/>
    </row>
    <row r="20" spans="1:8" x14ac:dyDescent="0.25">
      <c r="A20" s="1"/>
      <c r="B20" s="6" t="s">
        <v>7</v>
      </c>
      <c r="C20" s="91" t="s">
        <v>10</v>
      </c>
      <c r="D20" s="92"/>
      <c r="E20" s="92"/>
      <c r="F20" s="93"/>
      <c r="G20" s="5"/>
    </row>
    <row r="21" spans="1:8" x14ac:dyDescent="0.25">
      <c r="A21" s="1"/>
      <c r="B21" s="6" t="s">
        <v>56</v>
      </c>
      <c r="C21" s="98" t="s">
        <v>12</v>
      </c>
      <c r="D21" s="99"/>
      <c r="E21" s="99"/>
      <c r="F21" s="100"/>
      <c r="G21" s="5"/>
    </row>
    <row r="22" spans="1:8" x14ac:dyDescent="0.25">
      <c r="A22" s="1"/>
      <c r="B22" s="6" t="s">
        <v>40</v>
      </c>
      <c r="C22" s="85" t="s">
        <v>154</v>
      </c>
      <c r="D22" s="86"/>
      <c r="E22" s="86"/>
      <c r="F22" s="87"/>
      <c r="G22" s="5"/>
    </row>
    <row r="23" spans="1:8" x14ac:dyDescent="0.25">
      <c r="A23" s="1"/>
      <c r="B23" s="6" t="s">
        <v>8</v>
      </c>
      <c r="C23" s="85" t="s">
        <v>113</v>
      </c>
      <c r="D23" s="86"/>
      <c r="E23" s="86"/>
      <c r="F23" s="87"/>
      <c r="G23" s="5"/>
    </row>
    <row r="24" spans="1:8" x14ac:dyDescent="0.25">
      <c r="A24" s="1"/>
      <c r="B24" s="6" t="s">
        <v>9</v>
      </c>
      <c r="C24" s="85" t="s">
        <v>155</v>
      </c>
      <c r="D24" s="86"/>
      <c r="E24" s="86"/>
      <c r="F24" s="87"/>
      <c r="G24" s="5"/>
    </row>
    <row r="25" spans="1:8" x14ac:dyDescent="0.25">
      <c r="A25" s="1"/>
      <c r="B25" s="6" t="s">
        <v>98</v>
      </c>
      <c r="C25" s="85" t="s">
        <v>92</v>
      </c>
      <c r="D25" s="86"/>
      <c r="E25" s="86"/>
      <c r="F25" s="87"/>
      <c r="G25" s="1"/>
    </row>
    <row r="26" spans="1:8" x14ac:dyDescent="0.25">
      <c r="A26" s="1"/>
      <c r="B26" s="6" t="s">
        <v>99</v>
      </c>
      <c r="C26" s="85" t="s">
        <v>41</v>
      </c>
      <c r="D26" s="86"/>
      <c r="E26" s="86"/>
      <c r="F26" s="87"/>
      <c r="G26" s="1"/>
    </row>
    <row r="27" spans="1:8" x14ac:dyDescent="0.25">
      <c r="A27" s="1"/>
      <c r="B27" s="6" t="s">
        <v>100</v>
      </c>
      <c r="C27" s="85" t="s">
        <v>42</v>
      </c>
      <c r="D27" s="86"/>
      <c r="E27" s="86"/>
      <c r="F27" s="87"/>
      <c r="G27" s="1"/>
    </row>
    <row r="28" spans="1:8" x14ac:dyDescent="0.25">
      <c r="A28" s="1"/>
      <c r="B28" s="6" t="s">
        <v>15</v>
      </c>
      <c r="C28" s="85" t="s">
        <v>43</v>
      </c>
      <c r="D28" s="86"/>
      <c r="E28" s="86"/>
      <c r="F28" s="87"/>
      <c r="G28" s="1"/>
      <c r="H28" s="2" t="s">
        <v>151</v>
      </c>
    </row>
    <row r="29" spans="1:8" x14ac:dyDescent="0.25">
      <c r="A29" s="1"/>
      <c r="B29" s="6" t="s">
        <v>33</v>
      </c>
      <c r="C29" s="85" t="s">
        <v>69</v>
      </c>
      <c r="D29" s="86"/>
      <c r="E29" s="86"/>
      <c r="F29" s="87"/>
      <c r="G29" s="1"/>
    </row>
    <row r="30" spans="1:8" x14ac:dyDescent="0.25">
      <c r="A30" s="1"/>
      <c r="B30" s="6" t="s">
        <v>34</v>
      </c>
      <c r="C30" s="85" t="s">
        <v>32</v>
      </c>
      <c r="D30" s="86"/>
      <c r="E30" s="86"/>
      <c r="F30" s="87"/>
      <c r="G30" s="1"/>
    </row>
    <row r="31" spans="1:8" x14ac:dyDescent="0.25">
      <c r="A31" s="1"/>
      <c r="B31" s="6" t="s">
        <v>101</v>
      </c>
      <c r="C31" s="88" t="s">
        <v>53</v>
      </c>
      <c r="D31" s="89"/>
      <c r="E31" s="89"/>
      <c r="F31" s="90"/>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lvhaOtpUA07qlN3rbZXVeCZAmonfoyDqsLGw8gQwt2+4h3/QnndV3tJcRVHPJK/TlIRgHmrVGyfQzJ8CyymgnQ==" saltValue="jq1CiYKcwVjlQwr2pmcTwA=="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59</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3" t="s">
        <v>166</v>
      </c>
      <c r="C8" s="114"/>
      <c r="D8" s="115"/>
      <c r="E8" s="1"/>
    </row>
    <row r="9" spans="1:5" ht="15" customHeight="1" x14ac:dyDescent="0.25">
      <c r="A9" s="1"/>
      <c r="B9" s="27" t="s">
        <v>28</v>
      </c>
      <c r="C9" s="68" t="s">
        <v>167</v>
      </c>
      <c r="D9" s="11"/>
      <c r="E9" s="1"/>
    </row>
    <row r="10" spans="1:5" ht="15" customHeight="1" x14ac:dyDescent="0.25">
      <c r="A10" s="1"/>
      <c r="B10" s="73" t="s">
        <v>231</v>
      </c>
      <c r="C10" s="74">
        <v>4115438</v>
      </c>
      <c r="D10" s="14" t="s">
        <v>3</v>
      </c>
      <c r="E10" s="1"/>
    </row>
    <row r="11" spans="1:5" ht="15" customHeight="1" x14ac:dyDescent="0.25">
      <c r="A11" s="1"/>
      <c r="B11" s="73" t="s">
        <v>232</v>
      </c>
      <c r="C11" s="74">
        <v>131102</v>
      </c>
      <c r="D11" s="14" t="s">
        <v>3</v>
      </c>
      <c r="E11" s="1"/>
    </row>
    <row r="12" spans="1:5" ht="25.5" x14ac:dyDescent="0.25">
      <c r="A12" s="1"/>
      <c r="B12" s="73" t="s">
        <v>233</v>
      </c>
      <c r="C12" s="74">
        <v>466338</v>
      </c>
      <c r="D12" s="14" t="s">
        <v>3</v>
      </c>
      <c r="E12" s="1"/>
    </row>
    <row r="13" spans="1:5" x14ac:dyDescent="0.25">
      <c r="A13" s="1"/>
      <c r="B13" s="73" t="s">
        <v>234</v>
      </c>
      <c r="C13" s="74">
        <v>166926</v>
      </c>
      <c r="D13" s="14" t="s">
        <v>3</v>
      </c>
      <c r="E13" s="1"/>
    </row>
    <row r="14" spans="1:5" x14ac:dyDescent="0.25">
      <c r="A14" s="1"/>
      <c r="B14" s="73" t="s">
        <v>235</v>
      </c>
      <c r="C14" s="74">
        <v>24304</v>
      </c>
      <c r="D14" s="14" t="s">
        <v>3</v>
      </c>
      <c r="E14" s="1"/>
    </row>
    <row r="15" spans="1:5" x14ac:dyDescent="0.25">
      <c r="A15" s="1"/>
      <c r="B15" s="73"/>
      <c r="C15" s="74"/>
      <c r="D15" s="14" t="s">
        <v>3</v>
      </c>
      <c r="E15" s="1"/>
    </row>
    <row r="16" spans="1:5" x14ac:dyDescent="0.25">
      <c r="A16" s="1"/>
      <c r="B16" s="73"/>
      <c r="C16" s="74"/>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168</v>
      </c>
      <c r="C20" s="12">
        <f>SUM(C10:C19)</f>
        <v>4904108</v>
      </c>
      <c r="D20" s="13" t="s">
        <v>3</v>
      </c>
      <c r="E20" s="1"/>
    </row>
    <row r="21" spans="1:5" x14ac:dyDescent="0.25">
      <c r="A21" s="1"/>
      <c r="B21" s="33" t="s">
        <v>169</v>
      </c>
      <c r="C21" s="12">
        <f>C20*(1+'Fane 15. Nøgletal'!C10)^2</f>
        <v>5575949.6592945196</v>
      </c>
      <c r="D21" s="13" t="s">
        <v>3</v>
      </c>
      <c r="E21" s="1"/>
    </row>
    <row r="22" spans="1:5" x14ac:dyDescent="0.25">
      <c r="A22" s="1"/>
      <c r="B22" s="16"/>
      <c r="C22" s="15"/>
      <c r="D22" s="15"/>
      <c r="E22" s="1"/>
    </row>
    <row r="23" spans="1:5" x14ac:dyDescent="0.25">
      <c r="A23" s="1"/>
      <c r="B23" s="16"/>
      <c r="C23" s="15"/>
      <c r="D23" s="15"/>
      <c r="E23" s="1"/>
    </row>
    <row r="24" spans="1:5" x14ac:dyDescent="0.25">
      <c r="A24" s="1"/>
      <c r="B24" s="113" t="s">
        <v>61</v>
      </c>
      <c r="C24" s="114"/>
      <c r="D24" s="115"/>
      <c r="E24" s="1"/>
    </row>
    <row r="25" spans="1:5" x14ac:dyDescent="0.25">
      <c r="A25" s="1"/>
      <c r="B25" s="37" t="s">
        <v>73</v>
      </c>
      <c r="C25" s="9">
        <v>0</v>
      </c>
      <c r="D25" s="14" t="s">
        <v>3</v>
      </c>
      <c r="E25" s="1"/>
    </row>
    <row r="26" spans="1:5" x14ac:dyDescent="0.25">
      <c r="A26" s="1"/>
      <c r="B26" s="37" t="s">
        <v>84</v>
      </c>
      <c r="C26" s="9">
        <v>0</v>
      </c>
      <c r="D26" s="14" t="s">
        <v>3</v>
      </c>
      <c r="E26" s="1"/>
    </row>
    <row r="27" spans="1:5" x14ac:dyDescent="0.25">
      <c r="A27" s="1"/>
      <c r="B27" s="37" t="s">
        <v>149</v>
      </c>
      <c r="C27" s="9">
        <v>0</v>
      </c>
      <c r="D27" s="14" t="s">
        <v>3</v>
      </c>
      <c r="E27" s="1"/>
    </row>
    <row r="28" spans="1:5" x14ac:dyDescent="0.25">
      <c r="A28" s="1"/>
      <c r="B28" s="34" t="s">
        <v>170</v>
      </c>
      <c r="C28" s="9">
        <v>0</v>
      </c>
      <c r="D28" s="36" t="s">
        <v>3</v>
      </c>
      <c r="E28" s="1"/>
    </row>
    <row r="29" spans="1:5" x14ac:dyDescent="0.25">
      <c r="A29" s="1"/>
      <c r="B29" s="113"/>
      <c r="C29" s="114"/>
      <c r="D29" s="115"/>
      <c r="E29" s="1"/>
    </row>
    <row r="30" spans="1:5" x14ac:dyDescent="0.25">
      <c r="A30" s="1"/>
      <c r="B30" s="1"/>
      <c r="C30" s="1"/>
      <c r="D30" s="1"/>
      <c r="E30" s="1"/>
    </row>
    <row r="31" spans="1:5" x14ac:dyDescent="0.25">
      <c r="A31" s="1"/>
      <c r="B31" s="1"/>
      <c r="C31" s="1"/>
      <c r="D31" s="1"/>
      <c r="E31" s="1"/>
    </row>
    <row r="32" spans="1:5" x14ac:dyDescent="0.25">
      <c r="A32" s="1"/>
      <c r="B32" s="113" t="s">
        <v>48</v>
      </c>
      <c r="C32" s="114"/>
      <c r="D32" s="115"/>
      <c r="E32" s="1"/>
    </row>
    <row r="33" spans="1:5" x14ac:dyDescent="0.25">
      <c r="A33" s="1"/>
      <c r="B33" s="37" t="s">
        <v>73</v>
      </c>
      <c r="C33" s="9">
        <v>0</v>
      </c>
      <c r="D33" s="14" t="s">
        <v>3</v>
      </c>
      <c r="E33" s="1"/>
    </row>
    <row r="34" spans="1:5" x14ac:dyDescent="0.25">
      <c r="A34" s="1"/>
      <c r="B34" s="37" t="s">
        <v>84</v>
      </c>
      <c r="C34" s="9">
        <v>0</v>
      </c>
      <c r="D34" s="14" t="s">
        <v>3</v>
      </c>
      <c r="E34" s="1"/>
    </row>
    <row r="35" spans="1:5" x14ac:dyDescent="0.25">
      <c r="A35" s="1"/>
      <c r="B35" s="37" t="s">
        <v>149</v>
      </c>
      <c r="C35" s="9">
        <v>0</v>
      </c>
      <c r="D35" s="14" t="s">
        <v>3</v>
      </c>
      <c r="E35" s="1"/>
    </row>
    <row r="36" spans="1:5" x14ac:dyDescent="0.25">
      <c r="A36" s="1"/>
      <c r="B36" s="34" t="s">
        <v>170</v>
      </c>
      <c r="C36" s="9">
        <v>0</v>
      </c>
      <c r="D36" s="36" t="s">
        <v>3</v>
      </c>
      <c r="E36" s="1"/>
    </row>
    <row r="37" spans="1:5" x14ac:dyDescent="0.25">
      <c r="A37" s="1"/>
      <c r="B37" s="113"/>
      <c r="C37" s="114"/>
      <c r="D37" s="115"/>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gHJXQM1Piy+vwjixXJCL1VGGvFScxDNoN0wgLvH2fLE28dUlZtA7qnoGWMEnNbCuMdpjM4vFXY6QWl4WFaEGhQ==" saltValue="0qrU97d/JBmH0J+kLqjIK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2" t="s">
        <v>202</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25">
      <c r="A6" s="1"/>
      <c r="B6" s="77"/>
      <c r="C6" s="77"/>
      <c r="D6" s="77"/>
      <c r="E6" s="1"/>
    </row>
    <row r="7" spans="1:5" x14ac:dyDescent="0.25">
      <c r="A7" s="1"/>
      <c r="B7" s="1"/>
      <c r="C7" s="1"/>
      <c r="D7" s="1"/>
      <c r="E7" s="1"/>
    </row>
    <row r="8" spans="1:5" x14ac:dyDescent="0.25">
      <c r="A8" s="1"/>
      <c r="B8" s="113" t="s">
        <v>78</v>
      </c>
      <c r="C8" s="114"/>
      <c r="D8" s="115"/>
      <c r="E8" s="1"/>
    </row>
    <row r="9" spans="1:5" x14ac:dyDescent="0.25">
      <c r="A9" s="1"/>
      <c r="B9" s="66" t="s">
        <v>205</v>
      </c>
      <c r="C9" s="9">
        <v>-3897520.8456925452</v>
      </c>
      <c r="D9" s="14" t="s">
        <v>3</v>
      </c>
      <c r="E9" s="1"/>
    </row>
    <row r="10" spans="1:5" x14ac:dyDescent="0.25">
      <c r="A10" s="1"/>
      <c r="B10" s="33"/>
      <c r="C10" s="28"/>
      <c r="D10" s="19"/>
      <c r="E10" s="1"/>
    </row>
    <row r="11" spans="1:5" ht="53.25" customHeight="1" x14ac:dyDescent="0.25">
      <c r="A11" s="1"/>
      <c r="B11" s="124" t="s">
        <v>213</v>
      </c>
      <c r="C11" s="125"/>
      <c r="D11" s="126"/>
      <c r="E11" s="1"/>
    </row>
    <row r="12" spans="1:5" x14ac:dyDescent="0.25">
      <c r="A12" s="1"/>
      <c r="B12" s="1"/>
      <c r="C12" s="1"/>
      <c r="D12" s="1"/>
      <c r="E12" s="1"/>
    </row>
    <row r="13" spans="1:5" x14ac:dyDescent="0.25">
      <c r="A13" s="1"/>
      <c r="B13" s="113" t="s">
        <v>79</v>
      </c>
      <c r="C13" s="114"/>
      <c r="D13" s="115"/>
      <c r="E13" s="1"/>
    </row>
    <row r="14" spans="1:5" x14ac:dyDescent="0.25">
      <c r="A14" s="1"/>
      <c r="B14" s="66" t="s">
        <v>203</v>
      </c>
      <c r="C14" s="9">
        <v>-1948760.5</v>
      </c>
      <c r="D14" s="14" t="s">
        <v>3</v>
      </c>
      <c r="E14" s="1"/>
    </row>
    <row r="15" spans="1:5" x14ac:dyDescent="0.25">
      <c r="A15" s="1"/>
      <c r="B15" s="66" t="s">
        <v>204</v>
      </c>
      <c r="C15" s="9">
        <v>-1948760.5</v>
      </c>
      <c r="D15" s="14" t="s">
        <v>3</v>
      </c>
      <c r="E15" s="1"/>
    </row>
    <row r="16" spans="1:5" x14ac:dyDescent="0.25">
      <c r="A16" s="1"/>
      <c r="B16" s="33"/>
      <c r="C16" s="28"/>
      <c r="D16" s="19"/>
      <c r="E16" s="1"/>
    </row>
    <row r="17" spans="1:5" ht="29.25" customHeight="1" x14ac:dyDescent="0.25">
      <c r="A17" s="1"/>
      <c r="B17" s="124" t="s">
        <v>122</v>
      </c>
      <c r="C17" s="125"/>
      <c r="D17" s="126"/>
      <c r="E17" s="1"/>
    </row>
    <row r="18" spans="1:5" x14ac:dyDescent="0.25">
      <c r="A18" s="1"/>
      <c r="B18" s="1"/>
      <c r="C18" s="1"/>
      <c r="D18" s="1"/>
      <c r="E18" s="1"/>
    </row>
    <row r="19" spans="1:5" x14ac:dyDescent="0.25">
      <c r="A19" s="1"/>
      <c r="B19" s="78" t="s">
        <v>206</v>
      </c>
      <c r="C19" s="79"/>
      <c r="D19" s="80"/>
      <c r="E19" s="1"/>
    </row>
    <row r="20" spans="1:5" x14ac:dyDescent="0.25">
      <c r="A20" s="1"/>
      <c r="B20" s="66" t="s">
        <v>207</v>
      </c>
      <c r="C20" s="9">
        <v>40954541.965231963</v>
      </c>
      <c r="D20" s="14" t="s">
        <v>3</v>
      </c>
      <c r="E20" s="1"/>
    </row>
    <row r="21" spans="1:5" x14ac:dyDescent="0.25">
      <c r="A21" s="1"/>
      <c r="B21" s="66" t="s">
        <v>208</v>
      </c>
      <c r="C21" s="9">
        <v>38662313</v>
      </c>
      <c r="D21" s="14" t="s">
        <v>3</v>
      </c>
      <c r="E21" s="1"/>
    </row>
    <row r="22" spans="1:5" x14ac:dyDescent="0.25">
      <c r="A22" s="1"/>
      <c r="B22" s="66" t="s">
        <v>29</v>
      </c>
      <c r="C22" s="9">
        <v>0</v>
      </c>
      <c r="D22" s="14" t="s">
        <v>3</v>
      </c>
      <c r="E22" s="1"/>
    </row>
    <row r="23" spans="1:5" x14ac:dyDescent="0.25">
      <c r="A23" s="1"/>
      <c r="B23" s="84" t="s">
        <v>209</v>
      </c>
      <c r="C23" s="57">
        <f>C20-C21-C22</f>
        <v>2292228.9652319625</v>
      </c>
      <c r="D23" s="17" t="s">
        <v>3</v>
      </c>
      <c r="E23" s="1"/>
    </row>
    <row r="24" spans="1:5" x14ac:dyDescent="0.25">
      <c r="A24" s="1"/>
      <c r="B24" s="33"/>
      <c r="C24" s="28"/>
      <c r="D24" s="19"/>
      <c r="E24" s="1"/>
    </row>
    <row r="25" spans="1:5" x14ac:dyDescent="0.25">
      <c r="A25" s="1"/>
      <c r="B25" s="1"/>
      <c r="C25" s="1"/>
      <c r="D25" s="1"/>
      <c r="E25" s="1"/>
    </row>
    <row r="26" spans="1:5" x14ac:dyDescent="0.25">
      <c r="A26" s="1"/>
      <c r="B26" s="113" t="s">
        <v>210</v>
      </c>
      <c r="C26" s="114"/>
      <c r="D26" s="115"/>
      <c r="E26" s="1"/>
    </row>
    <row r="27" spans="1:5" x14ac:dyDescent="0.25">
      <c r="A27" s="1"/>
      <c r="B27" s="84" t="s">
        <v>211</v>
      </c>
      <c r="C27" s="57">
        <f>IF(AND(C15&lt;0,C23&gt;0,ABS(SUM(C14:C15))&lt;C23),ABS(C14),IF(AND(C15&lt;0,C23&gt;0,ABS(SUM(C14:C15))&gt;C23),SUM(C14,C23),C15))</f>
        <v>343468.4652319625</v>
      </c>
      <c r="D27" s="17" t="s">
        <v>3</v>
      </c>
      <c r="E27" s="1"/>
    </row>
    <row r="28" spans="1:5" x14ac:dyDescent="0.25">
      <c r="A28" s="1"/>
      <c r="B28" s="113"/>
      <c r="C28" s="114"/>
      <c r="D28" s="115"/>
      <c r="E28" s="1"/>
    </row>
    <row r="29" spans="1:5" x14ac:dyDescent="0.25">
      <c r="A29" s="1"/>
      <c r="B29" s="1"/>
      <c r="C29" s="1"/>
      <c r="D29" s="1"/>
      <c r="E29" s="1"/>
    </row>
    <row r="30" spans="1:5" x14ac:dyDescent="0.25">
      <c r="A30" s="1"/>
      <c r="B30" s="113" t="s">
        <v>212</v>
      </c>
      <c r="C30" s="114"/>
      <c r="D30" s="115"/>
      <c r="E30" s="1"/>
    </row>
    <row r="31" spans="1:5" x14ac:dyDescent="0.25">
      <c r="A31" s="1"/>
      <c r="B31" s="67" t="s">
        <v>70</v>
      </c>
      <c r="C31" s="58">
        <f>IF(AND(C9&gt;0,(C9+C23)&gt;0),0,IF(AND(C9&gt;0,(C9+C23)&lt;0),(C9+C23),IF(AND(C9&lt;0,C23&lt;0),C23,0)))</f>
        <v>0</v>
      </c>
      <c r="D31" s="14" t="s">
        <v>3</v>
      </c>
      <c r="E31" s="1"/>
    </row>
    <row r="32" spans="1:5" x14ac:dyDescent="0.25">
      <c r="A32" s="1"/>
      <c r="B32" s="67" t="s">
        <v>50</v>
      </c>
      <c r="C32" s="9">
        <v>2</v>
      </c>
      <c r="D32" s="14" t="s">
        <v>20</v>
      </c>
      <c r="E32" s="1"/>
    </row>
    <row r="33" spans="1:5" x14ac:dyDescent="0.25">
      <c r="A33" s="1"/>
      <c r="B33" s="68" t="s">
        <v>71</v>
      </c>
      <c r="C33" s="57">
        <f>C31/C32</f>
        <v>0</v>
      </c>
      <c r="D33" s="17" t="s">
        <v>3</v>
      </c>
      <c r="E33" s="1"/>
    </row>
    <row r="34" spans="1:5" x14ac:dyDescent="0.25">
      <c r="A34" s="1"/>
      <c r="B34" s="121"/>
      <c r="C34" s="122"/>
      <c r="D34" s="123"/>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EuJtUKCwNrpaGFJjf2TC7iN7aBphUw13b+WlM0wj3RkilAMVJRdQfcoVU6XA19slvJKW/fYJ7stCTM7A6Wq6Rg==" saltValue="WugG5GJpJmKB85Q2phzwg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2" t="s">
        <v>102</v>
      </c>
      <c r="C3" s="112"/>
      <c r="D3" s="112"/>
      <c r="E3" s="1"/>
    </row>
    <row r="4" spans="1:5" ht="15" customHeight="1" x14ac:dyDescent="0.25">
      <c r="A4" s="1"/>
      <c r="B4" s="112"/>
      <c r="C4" s="112"/>
      <c r="D4" s="112"/>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113" t="s">
        <v>121</v>
      </c>
      <c r="C8" s="114"/>
      <c r="D8" s="115"/>
      <c r="E8" s="1"/>
    </row>
    <row r="9" spans="1:5" ht="15" customHeight="1" x14ac:dyDescent="0.25">
      <c r="A9" s="1"/>
      <c r="B9" s="127" t="s">
        <v>103</v>
      </c>
      <c r="C9" s="128"/>
      <c r="D9" s="129"/>
      <c r="E9" s="1"/>
    </row>
    <row r="10" spans="1:5" x14ac:dyDescent="0.25">
      <c r="A10" s="1"/>
      <c r="B10" s="69" t="s">
        <v>104</v>
      </c>
      <c r="C10" s="9"/>
      <c r="D10" s="9" t="s">
        <v>3</v>
      </c>
      <c r="E10" s="1"/>
    </row>
    <row r="11" spans="1:5" x14ac:dyDescent="0.25">
      <c r="A11" s="1"/>
      <c r="B11" s="69" t="s">
        <v>105</v>
      </c>
      <c r="C11" s="9"/>
      <c r="D11" s="9" t="s">
        <v>3</v>
      </c>
      <c r="E11" s="1"/>
    </row>
    <row r="12" spans="1:5" x14ac:dyDescent="0.25">
      <c r="A12" s="1"/>
      <c r="B12" s="69" t="s">
        <v>106</v>
      </c>
      <c r="C12" s="9"/>
      <c r="D12" s="9" t="s">
        <v>3</v>
      </c>
      <c r="E12" s="1"/>
    </row>
    <row r="13" spans="1:5" x14ac:dyDescent="0.25">
      <c r="A13" s="1"/>
      <c r="B13" s="69" t="s">
        <v>107</v>
      </c>
      <c r="C13" s="9"/>
      <c r="D13" s="9" t="s">
        <v>3</v>
      </c>
      <c r="E13" s="1"/>
    </row>
    <row r="14" spans="1:5" x14ac:dyDescent="0.25">
      <c r="A14" s="1"/>
      <c r="B14" s="69" t="s">
        <v>108</v>
      </c>
      <c r="C14" s="9"/>
      <c r="D14" s="9" t="s">
        <v>3</v>
      </c>
      <c r="E14" s="1"/>
    </row>
    <row r="15" spans="1:5" x14ac:dyDescent="0.25">
      <c r="A15" s="1"/>
      <c r="B15" s="69" t="s">
        <v>109</v>
      </c>
      <c r="C15" s="9"/>
      <c r="D15" s="9" t="s">
        <v>3</v>
      </c>
      <c r="E15" s="1"/>
    </row>
    <row r="16" spans="1:5" x14ac:dyDescent="0.25">
      <c r="A16" s="1"/>
      <c r="B16" s="69" t="s">
        <v>110</v>
      </c>
      <c r="C16" s="9"/>
      <c r="D16" s="9" t="s">
        <v>3</v>
      </c>
      <c r="E16" s="1"/>
    </row>
    <row r="17" spans="1:5" x14ac:dyDescent="0.25">
      <c r="A17" s="1"/>
      <c r="B17" s="69" t="s">
        <v>111</v>
      </c>
      <c r="C17" s="9"/>
      <c r="D17" s="9" t="s">
        <v>3</v>
      </c>
      <c r="E17" s="1"/>
    </row>
    <row r="18" spans="1:5" x14ac:dyDescent="0.25">
      <c r="A18" s="1"/>
      <c r="B18" s="78" t="s">
        <v>112</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VKhbvjOyw18TvGLkiVr6Et/9aOnovegHgfTkfWeribM6UvzqJq95PpemmHlAhSg/m25ORxB5P/4BwKWbpMx/Q==" saltValue="EG3ldAxtWBkkIpgKo9zx7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2" t="s">
        <v>171</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3" t="s">
        <v>172</v>
      </c>
      <c r="C8" s="114"/>
      <c r="D8" s="115"/>
      <c r="E8" s="1"/>
    </row>
    <row r="9" spans="1:5" ht="26.25" x14ac:dyDescent="0.25">
      <c r="A9" s="1"/>
      <c r="B9" s="81" t="s">
        <v>218</v>
      </c>
      <c r="C9" s="7">
        <v>0</v>
      </c>
      <c r="D9" s="8" t="s">
        <v>3</v>
      </c>
      <c r="E9" s="1"/>
    </row>
    <row r="10" spans="1:5" ht="14.25" customHeight="1" x14ac:dyDescent="0.25">
      <c r="A10" s="1"/>
      <c r="B10" s="66" t="s">
        <v>173</v>
      </c>
      <c r="C10" s="7">
        <v>0</v>
      </c>
      <c r="D10" s="8" t="s">
        <v>3</v>
      </c>
      <c r="E10" s="1"/>
    </row>
    <row r="11" spans="1:5" ht="14.25" customHeight="1" x14ac:dyDescent="0.25">
      <c r="A11" s="1"/>
      <c r="B11" s="84" t="s">
        <v>49</v>
      </c>
      <c r="C11" s="10">
        <f>C10-C9</f>
        <v>0</v>
      </c>
      <c r="D11" s="11" t="s">
        <v>3</v>
      </c>
      <c r="E11" s="1"/>
    </row>
    <row r="12" spans="1:5" ht="14.25" customHeight="1" x14ac:dyDescent="0.25">
      <c r="A12" s="1"/>
      <c r="B12" s="113" t="s">
        <v>220</v>
      </c>
      <c r="C12" s="114"/>
      <c r="D12" s="115"/>
      <c r="E12" s="1"/>
    </row>
    <row r="13" spans="1:5" ht="26.25" x14ac:dyDescent="0.25">
      <c r="A13" s="1"/>
      <c r="B13" s="81" t="s">
        <v>219</v>
      </c>
      <c r="C13" s="7">
        <v>0</v>
      </c>
      <c r="D13" s="8" t="s">
        <v>3</v>
      </c>
      <c r="E13" s="1"/>
    </row>
    <row r="14" spans="1:5" ht="14.25" customHeight="1" x14ac:dyDescent="0.25">
      <c r="A14" s="1"/>
      <c r="B14" s="66" t="s">
        <v>174</v>
      </c>
      <c r="C14" s="7">
        <v>0</v>
      </c>
      <c r="D14" s="8" t="s">
        <v>3</v>
      </c>
      <c r="E14" s="1"/>
    </row>
    <row r="15" spans="1:5" ht="14.25" customHeight="1" x14ac:dyDescent="0.25">
      <c r="A15" s="1"/>
      <c r="B15" s="84" t="s">
        <v>49</v>
      </c>
      <c r="C15" s="10">
        <f>C14-C13</f>
        <v>0</v>
      </c>
      <c r="D15" s="11" t="s">
        <v>3</v>
      </c>
      <c r="E15" s="1"/>
    </row>
    <row r="16" spans="1:5" ht="14.25" customHeight="1" x14ac:dyDescent="0.25">
      <c r="A16" s="1"/>
      <c r="B16" s="33" t="s">
        <v>175</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xGNbRLja75NAT9f/YclX+pVuJWVbH0k+3KL4mcsTO45C8IPEcyAKPbY5yeDN1aZuk6T7JB7O01pMBRa3w9bDw==" saltValue="kXAurSqvR+WocQ09x4bcy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114</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87</v>
      </c>
      <c r="C8" s="114"/>
      <c r="D8" s="114"/>
      <c r="E8" s="114"/>
      <c r="F8" s="114"/>
      <c r="G8" s="114"/>
      <c r="H8" s="114"/>
      <c r="I8" s="114"/>
      <c r="J8" s="114"/>
      <c r="K8" s="115"/>
      <c r="L8" s="1"/>
    </row>
    <row r="9" spans="1:12" ht="39.75" customHeight="1" x14ac:dyDescent="0.25">
      <c r="A9" s="1"/>
      <c r="B9" s="18" t="s">
        <v>0</v>
      </c>
      <c r="C9" s="18" t="s">
        <v>1</v>
      </c>
      <c r="D9" s="130" t="s">
        <v>97</v>
      </c>
      <c r="E9" s="131"/>
      <c r="F9" s="130" t="s">
        <v>2</v>
      </c>
      <c r="G9" s="131"/>
      <c r="H9" s="130" t="s">
        <v>96</v>
      </c>
      <c r="I9" s="131"/>
      <c r="J9" s="130" t="s">
        <v>26</v>
      </c>
      <c r="K9" s="131"/>
      <c r="L9" s="1"/>
    </row>
    <row r="10" spans="1:12" x14ac:dyDescent="0.25">
      <c r="A10" s="1"/>
      <c r="B10" s="69" t="s">
        <v>225</v>
      </c>
      <c r="C10" s="42">
        <v>0</v>
      </c>
      <c r="D10" s="9">
        <v>0</v>
      </c>
      <c r="E10" s="14" t="s">
        <v>3</v>
      </c>
      <c r="F10" s="9">
        <f>IFERROR(D10/C10,0)</f>
        <v>0</v>
      </c>
      <c r="G10" s="14" t="s">
        <v>3</v>
      </c>
      <c r="H10" s="38">
        <v>0</v>
      </c>
      <c r="I10" s="14" t="s">
        <v>3</v>
      </c>
      <c r="J10" s="38">
        <v>0</v>
      </c>
      <c r="K10" s="14" t="s">
        <v>3</v>
      </c>
      <c r="L10" s="1"/>
    </row>
    <row r="11" spans="1:12" x14ac:dyDescent="0.25">
      <c r="A11" s="1"/>
      <c r="B11" s="78" t="s">
        <v>222</v>
      </c>
      <c r="C11" s="79"/>
      <c r="D11" s="80"/>
      <c r="E11" s="80"/>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xJ0nkBBkK4T/63YKaPwzADht3QfgCzK1bzOtzyjrXA/Ro8+tQV+fIFr997GuES3jugjN6vviUlIPywnTl7hghA==" saltValue="N8SSsbSAvcZywjJJ7+E35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2" t="s">
        <v>17</v>
      </c>
      <c r="C9" s="84" t="s">
        <v>11</v>
      </c>
      <c r="D9" s="83"/>
      <c r="E9" s="84"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140</v>
      </c>
      <c r="C19" s="12">
        <f>SUM(C10:C18)</f>
        <v>0</v>
      </c>
      <c r="D19" s="13" t="s">
        <v>3</v>
      </c>
      <c r="E19" s="12">
        <f>SUM(E10:E18)</f>
        <v>0</v>
      </c>
      <c r="F19" s="13" t="s">
        <v>3</v>
      </c>
      <c r="G19" s="1"/>
    </row>
    <row r="20" spans="1:7" x14ac:dyDescent="0.25">
      <c r="A20" s="1"/>
      <c r="B20" s="33" t="s">
        <v>176</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QgDgoaoNwbVaoIESEO5dz2RJANi5W6ODn4/FRAjJbUPUg5TbAPgu4yZPL4pX0ZWHWMptfQKDWm+pjmo0Zb+iw==" saltValue="CBPF5JJiF76epGvArAutq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116</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177</v>
      </c>
      <c r="C8" s="114"/>
      <c r="D8" s="114"/>
      <c r="E8" s="114"/>
      <c r="F8" s="115"/>
      <c r="G8" s="1"/>
    </row>
    <row r="9" spans="1:7" x14ac:dyDescent="0.25">
      <c r="A9" s="1"/>
      <c r="B9" s="82" t="s">
        <v>17</v>
      </c>
      <c r="C9" s="84" t="s">
        <v>11</v>
      </c>
      <c r="D9" s="83"/>
      <c r="E9" s="84"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178</v>
      </c>
      <c r="C13" s="12">
        <f>SUM(C10:C12)</f>
        <v>0</v>
      </c>
      <c r="D13" s="13" t="s">
        <v>3</v>
      </c>
      <c r="E13" s="12">
        <f>SUM(E10:E12)</f>
        <v>0</v>
      </c>
      <c r="F13" s="13" t="s">
        <v>3</v>
      </c>
      <c r="G13" s="1"/>
    </row>
    <row r="14" spans="1:7" x14ac:dyDescent="0.25">
      <c r="A14" s="1"/>
      <c r="B14" s="33" t="s">
        <v>179</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32"/>
      <c r="C16" s="132"/>
      <c r="D16" s="132"/>
      <c r="E16" s="132"/>
      <c r="F16" s="132"/>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2"/>
      <c r="C29" s="132"/>
      <c r="D29" s="132"/>
      <c r="E29" s="132"/>
      <c r="F29" s="132"/>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UKz5MMqQ2ApM/UoMj2HymKdj4UjOHbcr9lUBnpu4MaXS+pJRNLDTuOEjwuVtG3odDm917xx5mA/tW32JFqmLw==" saltValue="CB+pvoxviMR6lvuqfoZFp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2" t="s">
        <v>117</v>
      </c>
      <c r="C3" s="112"/>
      <c r="D3" s="112"/>
      <c r="E3" s="1"/>
    </row>
    <row r="4" spans="1:5" ht="15" customHeight="1" x14ac:dyDescent="0.25">
      <c r="A4" s="1"/>
      <c r="B4" s="112"/>
      <c r="C4" s="112"/>
      <c r="D4" s="112"/>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ht="14.25" customHeight="1" x14ac:dyDescent="0.25">
      <c r="A8" s="1"/>
      <c r="B8" s="113" t="s">
        <v>74</v>
      </c>
      <c r="C8" s="114"/>
      <c r="D8" s="115"/>
      <c r="E8" s="1"/>
    </row>
    <row r="9" spans="1:5" x14ac:dyDescent="0.25">
      <c r="A9" s="1"/>
      <c r="B9" s="69" t="s">
        <v>180</v>
      </c>
      <c r="C9" s="9">
        <v>0</v>
      </c>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8" t="s">
        <v>75</v>
      </c>
      <c r="C12" s="12">
        <f>SUM(C9:C11)*(1+'Fane 15. Nøgletal'!C9)^2</f>
        <v>0</v>
      </c>
      <c r="D12" s="13" t="s">
        <v>3</v>
      </c>
      <c r="E12" s="1"/>
    </row>
    <row r="13" spans="1:5" x14ac:dyDescent="0.25">
      <c r="A13" s="1"/>
      <c r="B13" s="1"/>
      <c r="C13" s="1"/>
      <c r="D13" s="1"/>
      <c r="E13" s="1"/>
    </row>
    <row r="14" spans="1:5" ht="15" customHeight="1" x14ac:dyDescent="0.25">
      <c r="A14" s="1"/>
      <c r="B14" s="113" t="s">
        <v>85</v>
      </c>
      <c r="C14" s="114"/>
      <c r="D14" s="115"/>
      <c r="E14" s="1"/>
    </row>
    <row r="15" spans="1:5" x14ac:dyDescent="0.25">
      <c r="A15" s="1"/>
      <c r="B15" s="69" t="s">
        <v>180</v>
      </c>
      <c r="C15" s="9">
        <v>0</v>
      </c>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8" t="s">
        <v>86</v>
      </c>
      <c r="C18" s="12">
        <f>SUM(C15:C17)*(1+'Fane 15. Nøgletal'!C10)^3</f>
        <v>0</v>
      </c>
      <c r="D18" s="13" t="s">
        <v>3</v>
      </c>
      <c r="E18" s="1"/>
    </row>
    <row r="19" spans="1:5" x14ac:dyDescent="0.25">
      <c r="A19" s="1"/>
      <c r="B19" s="1"/>
      <c r="C19" s="1"/>
      <c r="D19" s="1"/>
      <c r="E19" s="1"/>
    </row>
    <row r="20" spans="1:5" ht="15" customHeight="1" x14ac:dyDescent="0.25">
      <c r="A20" s="1"/>
      <c r="B20" s="113" t="s">
        <v>141</v>
      </c>
      <c r="C20" s="114"/>
      <c r="D20" s="115"/>
      <c r="E20" s="1"/>
    </row>
    <row r="21" spans="1:5" x14ac:dyDescent="0.25">
      <c r="A21" s="1"/>
      <c r="B21" s="69" t="s">
        <v>180</v>
      </c>
      <c r="C21" s="9">
        <v>0</v>
      </c>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8" t="s">
        <v>142</v>
      </c>
      <c r="C24" s="12">
        <f>SUM(C21:C23)*(1+'Fane 15. Nøgletal'!C10)^4</f>
        <v>0</v>
      </c>
      <c r="D24" s="13" t="s">
        <v>3</v>
      </c>
      <c r="E24" s="1"/>
    </row>
    <row r="25" spans="1:5" x14ac:dyDescent="0.25">
      <c r="A25" s="1"/>
      <c r="B25" s="1"/>
      <c r="C25" s="1"/>
      <c r="D25" s="1"/>
      <c r="E25" s="1"/>
    </row>
    <row r="26" spans="1:5" ht="15" customHeight="1" x14ac:dyDescent="0.25">
      <c r="A26" s="1"/>
      <c r="B26" s="113" t="s">
        <v>181</v>
      </c>
      <c r="C26" s="114"/>
      <c r="D26" s="115"/>
      <c r="E26" s="1"/>
    </row>
    <row r="27" spans="1:5" ht="14.25" customHeight="1" x14ac:dyDescent="0.25">
      <c r="A27" s="1"/>
      <c r="B27" s="69" t="s">
        <v>180</v>
      </c>
      <c r="C27" s="9">
        <v>0</v>
      </c>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8" t="s">
        <v>182</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RrKMZguBOiNGUz0O7qfnvETD+P6Tl1MtQe++5Kq8gN0rYObVUaPPJhTqTt0QF3Y/JwiIIV9E5Eyut4f1a4Oerw==" saltValue="f+bmD2Jzc+dw7gm16ghWL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118</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13" t="s">
        <v>67</v>
      </c>
      <c r="C8" s="114"/>
      <c r="D8" s="114"/>
      <c r="E8" s="114"/>
      <c r="F8" s="115"/>
      <c r="G8" s="1"/>
    </row>
    <row r="9" spans="1:7" ht="15" customHeight="1" x14ac:dyDescent="0.25">
      <c r="A9" s="1"/>
      <c r="B9" s="31" t="s">
        <v>68</v>
      </c>
      <c r="C9" s="27" t="s">
        <v>11</v>
      </c>
      <c r="D9" s="32"/>
      <c r="E9" s="27" t="s">
        <v>27</v>
      </c>
      <c r="F9" s="32"/>
      <c r="G9" s="1"/>
    </row>
    <row r="10" spans="1:7" ht="26.25" x14ac:dyDescent="0.25">
      <c r="A10" s="1"/>
      <c r="B10" s="71" t="s">
        <v>223</v>
      </c>
      <c r="C10" s="9">
        <v>0</v>
      </c>
      <c r="D10" s="14" t="s">
        <v>3</v>
      </c>
      <c r="E10" s="9">
        <v>0</v>
      </c>
      <c r="F10" s="14" t="s">
        <v>3</v>
      </c>
      <c r="G10" s="1"/>
    </row>
    <row r="11" spans="1:7" ht="28.5" customHeight="1" x14ac:dyDescent="0.25">
      <c r="A11" s="1"/>
      <c r="B11" s="20" t="s">
        <v>143</v>
      </c>
      <c r="C11" s="12">
        <f>SUM(C10:C10)</f>
        <v>0</v>
      </c>
      <c r="D11" s="13" t="s">
        <v>3</v>
      </c>
      <c r="E11" s="12">
        <f>SUM(E10:E10)</f>
        <v>0</v>
      </c>
      <c r="F11" s="13" t="s">
        <v>3</v>
      </c>
      <c r="G11" s="1"/>
    </row>
    <row r="12" spans="1:7" ht="27" customHeight="1" x14ac:dyDescent="0.25">
      <c r="A12" s="1"/>
      <c r="B12" s="20" t="s">
        <v>183</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L2MOqHb08ggc81UW0OwsobURs82UDoYWrTL9qYNUae9omVNXcuMFSLp8q1ZvNDl6Oz/SJi9OYo+uGrSmQ7eoOQ==" saltValue="6KDHooML6GODFJpUhGGhy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119</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3" t="s">
        <v>184</v>
      </c>
      <c r="C8" s="114"/>
      <c r="D8" s="114"/>
      <c r="E8" s="114"/>
      <c r="F8" s="115"/>
      <c r="G8" s="1"/>
    </row>
    <row r="9" spans="1:7" x14ac:dyDescent="0.25">
      <c r="A9" s="1"/>
      <c r="B9" s="31" t="s">
        <v>18</v>
      </c>
      <c r="C9" s="133" t="s">
        <v>11</v>
      </c>
      <c r="D9" s="134"/>
      <c r="E9" s="133" t="s">
        <v>27</v>
      </c>
      <c r="F9" s="134"/>
      <c r="G9" s="1"/>
    </row>
    <row r="10" spans="1:7" x14ac:dyDescent="0.25">
      <c r="A10" s="1"/>
      <c r="B10" s="71" t="s">
        <v>224</v>
      </c>
      <c r="C10" s="9">
        <v>0</v>
      </c>
      <c r="D10" s="14" t="s">
        <v>3</v>
      </c>
      <c r="E10" s="9">
        <v>0</v>
      </c>
      <c r="F10" s="14" t="s">
        <v>3</v>
      </c>
      <c r="G10" s="1"/>
    </row>
    <row r="11" spans="1:7" x14ac:dyDescent="0.25">
      <c r="A11" s="1"/>
      <c r="B11" s="33" t="s">
        <v>144</v>
      </c>
      <c r="C11" s="12">
        <f>SUM(C10:C10)</f>
        <v>0</v>
      </c>
      <c r="D11" s="13" t="s">
        <v>3</v>
      </c>
      <c r="E11" s="12">
        <f>SUM(E10:E10)</f>
        <v>0</v>
      </c>
      <c r="F11" s="13" t="s">
        <v>3</v>
      </c>
      <c r="G11" s="1"/>
    </row>
    <row r="12" spans="1:7" x14ac:dyDescent="0.25">
      <c r="A12" s="1"/>
      <c r="B12" s="33" t="s">
        <v>217</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2"/>
      <c r="C14" s="132"/>
      <c r="D14" s="132"/>
      <c r="E14" s="132"/>
      <c r="F14" s="132"/>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2"/>
      <c r="C21" s="132"/>
      <c r="D21" s="132"/>
      <c r="E21" s="132"/>
      <c r="F21" s="132"/>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2"/>
      <c r="C27" s="132"/>
      <c r="D27" s="132"/>
      <c r="E27" s="132"/>
      <c r="F27" s="132"/>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LB14USfq4ZrghNsUaYO7uzJbtI94SSiyG19roOE4r3LHAm/IFn32wA6WCULsksgEm1ikf4blc/5Fa/OS67e3g==" saltValue="ZfmUT1OHvXghd0C+PhBr9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39014059.22485429</v>
      </c>
      <c r="D9" s="8" t="s">
        <v>3</v>
      </c>
      <c r="E9" s="1"/>
    </row>
    <row r="10" spans="1:5" ht="17.25" customHeight="1" x14ac:dyDescent="0.25">
      <c r="A10" s="1"/>
      <c r="B10" s="65" t="s">
        <v>35</v>
      </c>
      <c r="C10" s="7">
        <f>'Fane 11.1. Varige tillæg'!C20</f>
        <v>0</v>
      </c>
      <c r="D10" s="8" t="s">
        <v>3</v>
      </c>
      <c r="E10" s="1"/>
    </row>
    <row r="11" spans="1:5" ht="17.25" customHeight="1" x14ac:dyDescent="0.25">
      <c r="A11" s="1"/>
      <c r="B11" s="65" t="s">
        <v>36</v>
      </c>
      <c r="C11" s="9">
        <f>'Fane 11.1. Varige tillæg'!E20</f>
        <v>0</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3152335.9853682267</v>
      </c>
      <c r="D16" s="8" t="s">
        <v>3</v>
      </c>
      <c r="E16" s="1"/>
    </row>
    <row r="17" spans="1:5" ht="17.25" customHeight="1" x14ac:dyDescent="0.25">
      <c r="A17" s="1"/>
      <c r="B17" s="65" t="s">
        <v>10</v>
      </c>
      <c r="C17" s="38">
        <f>-SUM(C9,C10:C16)*'Fane 5. Individuelt eff. krav'!C9</f>
        <v>0</v>
      </c>
      <c r="D17" s="8" t="s">
        <v>3</v>
      </c>
      <c r="E17" s="1"/>
    </row>
    <row r="18" spans="1:5" ht="17.25" customHeight="1" x14ac:dyDescent="0.25">
      <c r="A18" s="1"/>
      <c r="B18" s="65" t="s">
        <v>22</v>
      </c>
      <c r="C18" s="38">
        <f>-'Fane 4.1. Gen. krav - drift'!C17</f>
        <v>-481547.52434127795</v>
      </c>
      <c r="D18" s="8" t="s">
        <v>3</v>
      </c>
      <c r="E18" s="1"/>
    </row>
    <row r="19" spans="1:5" ht="17.25" customHeight="1" x14ac:dyDescent="0.25">
      <c r="A19" s="1"/>
      <c r="B19" s="65" t="s">
        <v>23</v>
      </c>
      <c r="C19" s="38">
        <f>-'Fane 4.2. Gen. krav - anlæg'!C17</f>
        <v>0</v>
      </c>
      <c r="D19" s="8" t="s">
        <v>3</v>
      </c>
      <c r="E19" s="43"/>
    </row>
    <row r="20" spans="1:5" ht="17.25" customHeight="1" x14ac:dyDescent="0.25">
      <c r="A20" s="1"/>
      <c r="B20" s="84" t="s">
        <v>21</v>
      </c>
      <c r="C20" s="10">
        <f>SUM(C9:C19)</f>
        <v>41684847.685881242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5575949.6592945196</v>
      </c>
      <c r="D22" s="11" t="s">
        <v>3</v>
      </c>
      <c r="E22" s="1"/>
    </row>
    <row r="23" spans="1:5" ht="15" customHeight="1" x14ac:dyDescent="0.25">
      <c r="A23" s="1"/>
      <c r="B23" s="33" t="s">
        <v>43</v>
      </c>
      <c r="C23" s="28"/>
      <c r="D23" s="19"/>
      <c r="E23" s="1"/>
    </row>
    <row r="24" spans="1:5" ht="15" customHeight="1" x14ac:dyDescent="0.25">
      <c r="A24" s="1"/>
      <c r="B24" s="84"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0</v>
      </c>
      <c r="D26" s="8" t="s">
        <v>3</v>
      </c>
      <c r="E26" s="1"/>
    </row>
    <row r="27" spans="1:5" ht="15" customHeight="1" x14ac:dyDescent="0.25">
      <c r="A27" s="1"/>
      <c r="B27" s="65" t="s">
        <v>39</v>
      </c>
      <c r="C27" s="38">
        <f>'Fane 11.2. Engangstillæg'!E14</f>
        <v>0</v>
      </c>
      <c r="D27" s="8" t="s">
        <v>3</v>
      </c>
      <c r="E27" s="1"/>
    </row>
    <row r="28" spans="1:5" ht="15" customHeight="1" x14ac:dyDescent="0.25">
      <c r="A28" s="1"/>
      <c r="B28" s="65" t="s">
        <v>93</v>
      </c>
      <c r="C28" s="38">
        <f>-C26*('Fane 15. Nøgletal'!C21+'Fane 5. Individuelt eff. krav'!C9)</f>
        <v>0</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0</v>
      </c>
      <c r="D30" s="11" t="s">
        <v>3</v>
      </c>
      <c r="E30" s="1"/>
    </row>
    <row r="31" spans="1:5" x14ac:dyDescent="0.25">
      <c r="A31" s="1"/>
      <c r="B31" s="33" t="s">
        <v>70</v>
      </c>
      <c r="C31" s="28"/>
      <c r="D31" s="19"/>
      <c r="E31" s="1"/>
    </row>
    <row r="32" spans="1:5" x14ac:dyDescent="0.25">
      <c r="A32" s="1"/>
      <c r="B32" s="31" t="s">
        <v>80</v>
      </c>
      <c r="C32" s="62">
        <f>'Fane 7. Kontrol af ØR2023'!C27</f>
        <v>343468.4652319625</v>
      </c>
      <c r="D32" s="11" t="s">
        <v>3</v>
      </c>
      <c r="E32" s="1"/>
    </row>
    <row r="33" spans="1:5" ht="15" customHeight="1" x14ac:dyDescent="0.25">
      <c r="A33" s="1"/>
      <c r="B33" s="33" t="s">
        <v>155</v>
      </c>
      <c r="C33" s="28"/>
      <c r="D33" s="19"/>
      <c r="E33" s="1"/>
    </row>
    <row r="34" spans="1:5" x14ac:dyDescent="0.25">
      <c r="A34" s="1"/>
      <c r="B34" s="31" t="s">
        <v>155</v>
      </c>
      <c r="C34" s="10">
        <f>'Fane 9. Korrektion af ØR2023'!C16</f>
        <v>0</v>
      </c>
      <c r="D34" s="11" t="s">
        <v>3</v>
      </c>
      <c r="E34" s="1"/>
    </row>
    <row r="35" spans="1:5" x14ac:dyDescent="0.25">
      <c r="A35" s="1"/>
      <c r="B35" s="30" t="s">
        <v>76</v>
      </c>
      <c r="C35" s="28"/>
      <c r="D35" s="19"/>
      <c r="E35" s="1"/>
    </row>
    <row r="36" spans="1:5" x14ac:dyDescent="0.25">
      <c r="A36" s="1"/>
      <c r="B36" s="68" t="s">
        <v>77</v>
      </c>
      <c r="C36" s="10">
        <f>'Fane 8. Skattesagen'!C14</f>
        <v>0</v>
      </c>
      <c r="D36" s="11" t="s">
        <v>3</v>
      </c>
      <c r="E36" s="1"/>
    </row>
    <row r="37" spans="1:5" x14ac:dyDescent="0.25">
      <c r="A37" s="1"/>
      <c r="B37" s="33" t="s">
        <v>72</v>
      </c>
      <c r="C37" s="45">
        <f>SUM(C34,C32,C24,C30,C22,C20,C36)</f>
        <v>47604265.810407728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fjCNGo+8jW7MKNzkkS4846w7+WX9MDrTzl6GBVWgaPQfX3M0wngI/eGqqy0ws/6H2mAe7rXd+lQ1YnodhiPftw==" saltValue="esZ+bfE5fdwwknKoKCx+2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2" t="s">
        <v>120</v>
      </c>
      <c r="C3" s="112"/>
      <c r="D3" s="1"/>
    </row>
    <row r="4" spans="1:4" ht="15" customHeight="1" x14ac:dyDescent="0.25">
      <c r="A4" s="1"/>
      <c r="B4" s="112"/>
      <c r="C4" s="112"/>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123</v>
      </c>
      <c r="C9" s="61">
        <v>8.0799999999999997E-2</v>
      </c>
      <c r="D9" s="1"/>
    </row>
    <row r="10" spans="1:4" x14ac:dyDescent="0.25">
      <c r="A10" s="1"/>
      <c r="B10" s="59" t="s">
        <v>229</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216</v>
      </c>
      <c r="C15" s="60">
        <v>0</v>
      </c>
      <c r="D15" s="1"/>
    </row>
    <row r="16" spans="1:4" x14ac:dyDescent="0.25">
      <c r="A16" s="1"/>
      <c r="B16" s="59" t="s">
        <v>230</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nYSbPuEwEz8SjRaTzoWQYU6uX0EjhAtcgnfOC2E9VM6iloZDPxiJaAkZhbWp4h6W9B6UVpNlgyRtEV39DdtB4A==" saltValue="3vDZ+GG9qTKjr15qjbLPz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41684847.685881242</v>
      </c>
      <c r="D9" s="8" t="s">
        <v>3</v>
      </c>
      <c r="E9" s="1"/>
    </row>
    <row r="10" spans="1:5" ht="15" customHeight="1" x14ac:dyDescent="0.25">
      <c r="A10" s="1"/>
      <c r="B10" s="26" t="s">
        <v>19</v>
      </c>
      <c r="C10" s="7">
        <f>C9*'Fane 15. Nøgletal'!C10</f>
        <v>2763705.4015739262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-503204.64270100259</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43945348.444754168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5945635.1217057463</v>
      </c>
      <c r="D16" s="11" t="s">
        <v>3</v>
      </c>
      <c r="E16" s="1"/>
    </row>
    <row r="17" spans="1:5" ht="15" customHeight="1" x14ac:dyDescent="0.25">
      <c r="A17" s="1"/>
      <c r="B17" s="33" t="s">
        <v>43</v>
      </c>
      <c r="C17" s="28"/>
      <c r="D17" s="19"/>
      <c r="E17" s="1"/>
    </row>
    <row r="18" spans="1:5" ht="15" customHeight="1" x14ac:dyDescent="0.25">
      <c r="A18" s="1"/>
      <c r="B18" s="84"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Skattesagen'!C15</f>
        <v>0</v>
      </c>
      <c r="D22" s="11" t="s">
        <v>3</v>
      </c>
      <c r="E22" s="1"/>
    </row>
    <row r="23" spans="1:5" x14ac:dyDescent="0.25">
      <c r="A23" s="1"/>
      <c r="B23" s="33" t="s">
        <v>82</v>
      </c>
      <c r="C23" s="12">
        <f>SUM(C14,C16,C18,C20,C22)</f>
        <v>49890983.566459917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r7Jr24ux6f5C8fCspWKQt1T4eP7tqzH/l/r8TMU/6msEF0/uqNTNsFk9ELT8wMFp7gnShET749Kd3CUZLXbeQ==" saltValue="3aMikDFV+D1U8ZaFsVxwx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130</v>
      </c>
      <c r="C9" s="7">
        <f>'Fane 2.2. Økonomisk ramme 2026'!C14</f>
        <v>43945348.444754168</v>
      </c>
      <c r="D9" s="8" t="s">
        <v>3</v>
      </c>
      <c r="E9" s="1"/>
    </row>
    <row r="10" spans="1:5" ht="15" customHeight="1" x14ac:dyDescent="0.25">
      <c r="A10" s="1"/>
      <c r="B10" s="26" t="s">
        <v>19</v>
      </c>
      <c r="C10" s="7">
        <f>SUM(C9:C9)*'Fane 15. Nøgletal'!C10</f>
        <v>2913576.6018872014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-525835.7683018375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46333089.278339535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6339830.7302748375</v>
      </c>
      <c r="D16" s="11" t="s">
        <v>3</v>
      </c>
      <c r="E16" s="1"/>
    </row>
    <row r="17" spans="1:5" ht="15" customHeight="1" x14ac:dyDescent="0.25">
      <c r="A17" s="1"/>
      <c r="B17" s="33" t="s">
        <v>43</v>
      </c>
      <c r="C17" s="28"/>
      <c r="D17" s="19"/>
      <c r="E17" s="1"/>
    </row>
    <row r="18" spans="1:5" ht="15" customHeight="1" x14ac:dyDescent="0.25">
      <c r="A18" s="1"/>
      <c r="B18" s="84"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Skattesagen'!C16</f>
        <v>0</v>
      </c>
      <c r="D22" s="11" t="s">
        <v>3</v>
      </c>
      <c r="E22" s="1"/>
    </row>
    <row r="23" spans="1:5" x14ac:dyDescent="0.25">
      <c r="A23" s="1"/>
      <c r="B23" s="33" t="s">
        <v>131</v>
      </c>
      <c r="C23" s="12">
        <f>SUM(C14,C16,C18,C20,C22)</f>
        <v>52672920.008614376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JpRhpHVcudwXRubFm8i63S5NaTBwJCMcG7uE3VmPv5QaGtyqPzD3wyZS6jwxQ6SkVzJDJT7SLYfxKt4rknyzw==" saltValue="BJaJgJzgabTgudamtY9lj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159</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160</v>
      </c>
      <c r="C9" s="7">
        <f>'Fane 2.3. Økonomisk ramme 2027'!C14</f>
        <v>46333089.278339535</v>
      </c>
      <c r="D9" s="8" t="s">
        <v>3</v>
      </c>
      <c r="E9" s="1"/>
    </row>
    <row r="10" spans="1:5" ht="15" customHeight="1" x14ac:dyDescent="0.25">
      <c r="A10" s="1"/>
      <c r="B10" s="26" t="s">
        <v>19</v>
      </c>
      <c r="C10" s="7">
        <f>SUM(C9:C9)*'Fane 15. Nøgletal'!C10</f>
        <v>3071883.819153911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-549484.7061454443</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48855488.391348004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6760161.5076920595</v>
      </c>
      <c r="D16" s="11" t="s">
        <v>3</v>
      </c>
      <c r="E16" s="1"/>
    </row>
    <row r="17" spans="1:5" ht="15" customHeight="1" x14ac:dyDescent="0.25">
      <c r="A17" s="1"/>
      <c r="B17" s="33" t="s">
        <v>43</v>
      </c>
      <c r="C17" s="28"/>
      <c r="D17" s="19"/>
      <c r="E17" s="1"/>
    </row>
    <row r="18" spans="1:5" ht="15" customHeight="1" x14ac:dyDescent="0.25">
      <c r="A18" s="1"/>
      <c r="B18" s="84"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Skattesagen'!C17</f>
        <v>0</v>
      </c>
      <c r="D20" s="11" t="s">
        <v>3</v>
      </c>
      <c r="E20" s="1"/>
    </row>
    <row r="21" spans="1:5" x14ac:dyDescent="0.25">
      <c r="A21" s="1"/>
      <c r="B21" s="33" t="s">
        <v>161</v>
      </c>
      <c r="C21" s="12">
        <f>SUM(C14,C16,C18,C20)</f>
        <v>55615649.899040066</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dINsn/sLObr40LGIW+JwqDjRonmr6NPsFOWuMqKlJus+KCdj59mfIgX+4SBxuoSJn924jBeMepcna7ypzLuQQ==" saltValue="sVqE3u4Ex0UFkNwIUWizY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2" t="s">
        <v>162</v>
      </c>
      <c r="C3" s="112"/>
      <c r="D3" s="112"/>
      <c r="E3" s="1"/>
    </row>
    <row r="4" spans="1:5" ht="15" customHeight="1" x14ac:dyDescent="0.25">
      <c r="A4" s="1"/>
      <c r="B4" s="112"/>
      <c r="C4" s="112"/>
      <c r="D4" s="112"/>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163</v>
      </c>
      <c r="C8" s="28"/>
      <c r="D8" s="19"/>
      <c r="E8" s="1"/>
    </row>
    <row r="9" spans="1:5" ht="15" customHeight="1" x14ac:dyDescent="0.25">
      <c r="A9" s="1"/>
      <c r="B9" s="29" t="s">
        <v>65</v>
      </c>
      <c r="C9" s="7">
        <v>36518041.570370674</v>
      </c>
      <c r="D9" s="8" t="s">
        <v>3</v>
      </c>
      <c r="E9" s="1"/>
    </row>
    <row r="10" spans="1:5" ht="15" customHeight="1" x14ac:dyDescent="0.25">
      <c r="A10" s="1"/>
      <c r="B10" s="65" t="s">
        <v>35</v>
      </c>
      <c r="C10" s="63">
        <v>0</v>
      </c>
      <c r="D10" s="8" t="s">
        <v>3</v>
      </c>
      <c r="E10" s="1"/>
    </row>
    <row r="11" spans="1:5" ht="15" customHeight="1" x14ac:dyDescent="0.25">
      <c r="A11" s="1"/>
      <c r="B11" s="65" t="s">
        <v>36</v>
      </c>
      <c r="C11" s="63">
        <v>0</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0</v>
      </c>
      <c r="D14" s="8" t="s">
        <v>3</v>
      </c>
      <c r="E14" s="1"/>
    </row>
    <row r="15" spans="1:5" ht="15" customHeight="1" x14ac:dyDescent="0.25">
      <c r="A15" s="1"/>
      <c r="B15" s="65" t="s">
        <v>64</v>
      </c>
      <c r="C15" s="9">
        <v>0</v>
      </c>
      <c r="D15" s="8" t="s">
        <v>3</v>
      </c>
      <c r="E15" s="1"/>
    </row>
    <row r="16" spans="1:5" ht="15" customHeight="1" x14ac:dyDescent="0.25">
      <c r="A16" s="1"/>
      <c r="B16" s="65" t="s">
        <v>19</v>
      </c>
      <c r="C16" s="9">
        <v>2950657.7588859503</v>
      </c>
      <c r="D16" s="8" t="s">
        <v>3</v>
      </c>
      <c r="E16" s="1"/>
    </row>
    <row r="17" spans="1:5" ht="15" customHeight="1" x14ac:dyDescent="0.25">
      <c r="A17" s="1"/>
      <c r="B17" s="65" t="s">
        <v>10</v>
      </c>
      <c r="C17" s="9">
        <v>0</v>
      </c>
      <c r="D17" s="8" t="s">
        <v>3</v>
      </c>
      <c r="E17" s="1"/>
    </row>
    <row r="18" spans="1:5" ht="15" customHeight="1" x14ac:dyDescent="0.25">
      <c r="A18" s="1"/>
      <c r="B18" s="65" t="s">
        <v>22</v>
      </c>
      <c r="C18" s="9">
        <v>-454640.10440233035</v>
      </c>
      <c r="D18" s="8" t="s">
        <v>3</v>
      </c>
      <c r="E18" s="43"/>
    </row>
    <row r="19" spans="1:5" ht="15" customHeight="1" x14ac:dyDescent="0.25">
      <c r="A19" s="1"/>
      <c r="B19" s="65" t="s">
        <v>23</v>
      </c>
      <c r="C19" s="9">
        <v>0</v>
      </c>
      <c r="D19" s="8" t="s">
        <v>3</v>
      </c>
      <c r="E19" s="1"/>
    </row>
    <row r="20" spans="1:5" ht="15" customHeight="1" x14ac:dyDescent="0.25">
      <c r="A20" s="1"/>
      <c r="B20" s="84" t="s">
        <v>21</v>
      </c>
      <c r="C20" s="10">
        <v>39014059.22485429</v>
      </c>
      <c r="D20" s="11" t="s">
        <v>3</v>
      </c>
      <c r="E20" s="1"/>
    </row>
    <row r="21" spans="1:5" ht="15" customHeight="1" x14ac:dyDescent="0.25">
      <c r="A21" s="1"/>
      <c r="B21" s="33" t="s">
        <v>12</v>
      </c>
      <c r="C21" s="28"/>
      <c r="D21" s="19"/>
      <c r="E21" s="1"/>
    </row>
    <row r="22" spans="1:5" ht="15" customHeight="1" x14ac:dyDescent="0.25">
      <c r="A22" s="1"/>
      <c r="B22" s="31" t="s">
        <v>12</v>
      </c>
      <c r="C22" s="10">
        <v>5165297.8036844796</v>
      </c>
      <c r="D22" s="11" t="s">
        <v>3</v>
      </c>
      <c r="E22" s="1"/>
    </row>
    <row r="23" spans="1:5" ht="15" customHeight="1" x14ac:dyDescent="0.25">
      <c r="A23" s="1"/>
      <c r="B23" s="33" t="s">
        <v>43</v>
      </c>
      <c r="C23" s="28"/>
      <c r="D23" s="19"/>
      <c r="E23" s="1"/>
    </row>
    <row r="24" spans="1:5" ht="15" customHeight="1" x14ac:dyDescent="0.25">
      <c r="A24" s="1"/>
      <c r="B24" s="84" t="s">
        <v>43</v>
      </c>
      <c r="C24" s="10">
        <v>0</v>
      </c>
      <c r="D24" s="11" t="s">
        <v>3</v>
      </c>
      <c r="E24" s="1"/>
    </row>
    <row r="25" spans="1:5" x14ac:dyDescent="0.25">
      <c r="A25" s="1"/>
      <c r="B25" s="33" t="s">
        <v>42</v>
      </c>
      <c r="C25" s="28"/>
      <c r="D25" s="19"/>
      <c r="E25" s="1"/>
    </row>
    <row r="26" spans="1:5" ht="15" customHeight="1" x14ac:dyDescent="0.25">
      <c r="A26" s="1"/>
      <c r="B26" s="65" t="s">
        <v>38</v>
      </c>
      <c r="C26" s="9">
        <v>0</v>
      </c>
      <c r="D26" s="8" t="s">
        <v>3</v>
      </c>
      <c r="E26" s="1"/>
    </row>
    <row r="27" spans="1:5" ht="15" customHeight="1" x14ac:dyDescent="0.25">
      <c r="A27" s="1"/>
      <c r="B27" s="65" t="s">
        <v>39</v>
      </c>
      <c r="C27" s="9">
        <v>0</v>
      </c>
      <c r="D27" s="8" t="s">
        <v>3</v>
      </c>
      <c r="E27" s="1"/>
    </row>
    <row r="28" spans="1:5" ht="15" customHeight="1" x14ac:dyDescent="0.25">
      <c r="A28" s="1"/>
      <c r="B28" s="65" t="s">
        <v>226</v>
      </c>
      <c r="C28" s="9">
        <v>0</v>
      </c>
      <c r="D28" s="8" t="s">
        <v>3</v>
      </c>
      <c r="E28" s="1"/>
    </row>
    <row r="29" spans="1:5" ht="15" customHeight="1" x14ac:dyDescent="0.25">
      <c r="A29" s="1"/>
      <c r="B29" s="72" t="s">
        <v>227</v>
      </c>
      <c r="C29" s="9">
        <v>0</v>
      </c>
      <c r="D29" s="8" t="s">
        <v>3</v>
      </c>
      <c r="E29" s="1"/>
    </row>
    <row r="30" spans="1:5" ht="15" customHeight="1" x14ac:dyDescent="0.25">
      <c r="A30" s="1"/>
      <c r="B30" s="84" t="s">
        <v>44</v>
      </c>
      <c r="C30" s="10">
        <v>0</v>
      </c>
      <c r="D30" s="11" t="s">
        <v>3</v>
      </c>
      <c r="E30" s="1"/>
    </row>
    <row r="31" spans="1:5" ht="15" customHeight="1" x14ac:dyDescent="0.25">
      <c r="A31" s="1"/>
      <c r="B31" s="33" t="s">
        <v>129</v>
      </c>
      <c r="C31" s="28"/>
      <c r="D31" s="19"/>
      <c r="E31" s="1"/>
    </row>
    <row r="32" spans="1:5" ht="15" customHeight="1" x14ac:dyDescent="0.25">
      <c r="A32" s="1"/>
      <c r="B32" s="31" t="s">
        <v>129</v>
      </c>
      <c r="C32" s="10">
        <v>0</v>
      </c>
      <c r="D32" s="11" t="s">
        <v>3</v>
      </c>
      <c r="E32" s="1"/>
    </row>
    <row r="33" spans="1:5" x14ac:dyDescent="0.25">
      <c r="A33" s="1"/>
      <c r="B33" s="33" t="s">
        <v>70</v>
      </c>
      <c r="C33" s="28"/>
      <c r="D33" s="19"/>
      <c r="E33" s="1"/>
    </row>
    <row r="34" spans="1:5" ht="15.4" customHeight="1" x14ac:dyDescent="0.25">
      <c r="A34" s="1"/>
      <c r="B34" s="31" t="s">
        <v>80</v>
      </c>
      <c r="C34" s="10">
        <v>-1948760.5</v>
      </c>
      <c r="D34" s="11" t="s">
        <v>3</v>
      </c>
      <c r="E34" s="1"/>
    </row>
    <row r="35" spans="1:5" ht="15.4" customHeight="1" x14ac:dyDescent="0.25">
      <c r="A35" s="1"/>
      <c r="B35" s="109" t="s">
        <v>76</v>
      </c>
      <c r="C35" s="110"/>
      <c r="D35" s="111"/>
      <c r="E35" s="1"/>
    </row>
    <row r="36" spans="1:5" x14ac:dyDescent="0.25">
      <c r="A36" s="1"/>
      <c r="B36" s="68" t="s">
        <v>77</v>
      </c>
      <c r="C36" s="10">
        <v>0</v>
      </c>
      <c r="D36" s="11" t="s">
        <v>3</v>
      </c>
      <c r="E36" s="1"/>
    </row>
    <row r="37" spans="1:5" x14ac:dyDescent="0.25">
      <c r="A37" s="1"/>
      <c r="B37" s="30" t="s">
        <v>214</v>
      </c>
      <c r="C37" s="28"/>
      <c r="D37" s="19"/>
      <c r="E37" s="1"/>
    </row>
    <row r="38" spans="1:5" x14ac:dyDescent="0.25">
      <c r="A38" s="1"/>
      <c r="B38" s="68" t="s">
        <v>215</v>
      </c>
      <c r="C38" s="10">
        <v>4685766.299202512</v>
      </c>
      <c r="D38" s="11" t="s">
        <v>3</v>
      </c>
      <c r="E38" s="1"/>
    </row>
    <row r="39" spans="1:5" x14ac:dyDescent="0.25">
      <c r="A39" s="1"/>
      <c r="B39" s="33" t="s">
        <v>66</v>
      </c>
      <c r="C39" s="12">
        <v>46916362.82774128</v>
      </c>
      <c r="D39" s="13" t="s">
        <v>3</v>
      </c>
      <c r="E39" s="1"/>
    </row>
    <row r="40" spans="1:5" ht="30" customHeight="1" x14ac:dyDescent="0.25">
      <c r="A40" s="1"/>
      <c r="B40" s="108" t="s">
        <v>228</v>
      </c>
      <c r="C40" s="108"/>
      <c r="D40" s="108"/>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t="15" hidden="1" customHeight="1" x14ac:dyDescent="0.25">
      <c r="A49" s="44"/>
      <c r="B49" s="44"/>
      <c r="C49" s="44"/>
      <c r="D49" s="44"/>
      <c r="E49" s="44"/>
    </row>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KzBxTlcL2H27f8UpgIsG7HR6p80eX1ci2zrgvEn4sWKhVX1eaKvekMnV/z1NkCcABhpTAz5V4VLTUqfXz1J5GQ==" saltValue="1DFnkF8KpJL/L+LNib+fYg==" spinCount="100000" sheet="1" objects="1" scenarios="1"/>
  <mergeCells count="3">
    <mergeCell ref="B40:D40"/>
    <mergeCell ref="B35:D35"/>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25">
      <c r="A6" s="1"/>
      <c r="B6" s="77"/>
      <c r="C6" s="77"/>
      <c r="D6" s="77"/>
      <c r="E6" s="1"/>
    </row>
    <row r="7" spans="1:5" x14ac:dyDescent="0.25">
      <c r="A7" s="1"/>
      <c r="B7" s="1"/>
      <c r="C7" s="1"/>
      <c r="D7" s="1"/>
      <c r="E7" s="1"/>
    </row>
    <row r="8" spans="1:5" x14ac:dyDescent="0.25">
      <c r="A8" s="1"/>
      <c r="B8" s="113" t="s">
        <v>124</v>
      </c>
      <c r="C8" s="114"/>
      <c r="D8" s="115"/>
      <c r="E8" s="1"/>
    </row>
    <row r="9" spans="1:5" x14ac:dyDescent="0.25">
      <c r="A9" s="1"/>
      <c r="B9" s="66" t="s">
        <v>89</v>
      </c>
      <c r="C9" s="23">
        <v>22732005.220116518</v>
      </c>
      <c r="D9" s="14" t="s">
        <v>3</v>
      </c>
      <c r="E9" s="1"/>
    </row>
    <row r="10" spans="1:5" x14ac:dyDescent="0.25">
      <c r="A10" s="1"/>
      <c r="B10" s="66" t="s">
        <v>126</v>
      </c>
      <c r="C10" s="75">
        <f>('Fane 3. Omkostninger i ØR2024'!C10+'Fane 3. Omkostninger i ØR2024'!C12+'Fane 3. Omkostninger i ØR2024'!C14)*(1+'Fane 15. Nøgletal'!C9)</f>
        <v>0</v>
      </c>
      <c r="D10" s="14" t="s">
        <v>3</v>
      </c>
      <c r="E10" s="1"/>
    </row>
    <row r="11" spans="1:5" x14ac:dyDescent="0.25">
      <c r="A11" s="1"/>
      <c r="B11" s="66" t="s">
        <v>132</v>
      </c>
      <c r="C11" s="23">
        <f>C9*'Fane 15. Nøgletal'!C21+C10*'Fane 15. Nøgletal'!C21</f>
        <v>454640.10440233035</v>
      </c>
      <c r="D11" s="14" t="s">
        <v>3</v>
      </c>
      <c r="E11" s="1"/>
    </row>
    <row r="12" spans="1:5" x14ac:dyDescent="0.25">
      <c r="A12" s="1"/>
      <c r="B12" s="33"/>
      <c r="C12" s="28"/>
      <c r="D12" s="19"/>
      <c r="E12" s="1"/>
    </row>
    <row r="13" spans="1:5" x14ac:dyDescent="0.25">
      <c r="A13" s="1"/>
      <c r="B13" s="1"/>
      <c r="C13" s="1"/>
      <c r="D13" s="1"/>
      <c r="E13" s="1"/>
    </row>
    <row r="14" spans="1:5" x14ac:dyDescent="0.25">
      <c r="A14" s="1"/>
      <c r="B14" s="113" t="s">
        <v>125</v>
      </c>
      <c r="C14" s="114"/>
      <c r="D14" s="115"/>
      <c r="E14" s="1"/>
    </row>
    <row r="15" spans="1:5" x14ac:dyDescent="0.25">
      <c r="A15" s="1"/>
      <c r="B15" s="66" t="s">
        <v>134</v>
      </c>
      <c r="C15" s="23">
        <f>(C9+C10-C11)*(1+'Fane 15. Nøgletal'!C9)</f>
        <v>24077376.217063896</v>
      </c>
      <c r="D15" s="14" t="s">
        <v>3</v>
      </c>
      <c r="E15" s="1"/>
    </row>
    <row r="16" spans="1:5" x14ac:dyDescent="0.25">
      <c r="A16" s="1"/>
      <c r="B16" s="66" t="s">
        <v>185</v>
      </c>
      <c r="C16" s="75">
        <f>('Fane 2.1. Økonomisk ramme 2025'!C10+'Fane 2.1. Økonomisk ramme 2025'!C12+'Fane 2.1. Økonomisk ramme 2025'!C14)*(1+'Fane 15. Nøgletal'!C10)</f>
        <v>0</v>
      </c>
      <c r="D16" s="14" t="s">
        <v>3</v>
      </c>
      <c r="E16" s="1"/>
    </row>
    <row r="17" spans="1:5" x14ac:dyDescent="0.25">
      <c r="A17" s="1"/>
      <c r="B17" s="66" t="s">
        <v>133</v>
      </c>
      <c r="C17" s="23">
        <f>C15*'Fane 15. Nøgletal'!C21+C16*'Fane 15. Nøgletal'!C21</f>
        <v>481547.52434127795</v>
      </c>
      <c r="D17" s="14" t="s">
        <v>3</v>
      </c>
      <c r="E17" s="1"/>
    </row>
    <row r="18" spans="1:5" x14ac:dyDescent="0.25">
      <c r="A18" s="1"/>
      <c r="B18" s="33"/>
      <c r="C18" s="28"/>
      <c r="D18" s="19"/>
      <c r="E18" s="1"/>
    </row>
    <row r="19" spans="1:5" x14ac:dyDescent="0.25">
      <c r="A19" s="1"/>
      <c r="B19" s="1"/>
      <c r="C19" s="64"/>
      <c r="D19" s="1"/>
      <c r="E19" s="1"/>
    </row>
    <row r="20" spans="1:5" x14ac:dyDescent="0.25">
      <c r="A20" s="1"/>
      <c r="B20" s="113" t="s">
        <v>146</v>
      </c>
      <c r="C20" s="114"/>
      <c r="D20" s="115"/>
      <c r="E20" s="1"/>
    </row>
    <row r="21" spans="1:5" x14ac:dyDescent="0.25">
      <c r="A21" s="1"/>
      <c r="B21" s="66" t="s">
        <v>190</v>
      </c>
      <c r="C21" s="23">
        <f>(C15+C16-C17)*(1+'Fane 15. Nøgletal'!C10)</f>
        <v>25160232.135050129</v>
      </c>
      <c r="D21" s="14" t="s">
        <v>3</v>
      </c>
      <c r="E21" s="1"/>
    </row>
    <row r="22" spans="1:5" x14ac:dyDescent="0.25">
      <c r="A22" s="1"/>
      <c r="B22" s="66" t="s">
        <v>197</v>
      </c>
      <c r="C22" s="23">
        <f>C21*'Fane 15. Nøgletal'!C21</f>
        <v>503204.64270100259</v>
      </c>
      <c r="D22" s="14" t="s">
        <v>3</v>
      </c>
      <c r="E22" s="1"/>
    </row>
    <row r="23" spans="1:5" x14ac:dyDescent="0.25">
      <c r="A23" s="1"/>
      <c r="B23" s="33"/>
      <c r="C23" s="28"/>
      <c r="D23" s="19"/>
      <c r="E23" s="1"/>
    </row>
    <row r="24" spans="1:5" x14ac:dyDescent="0.25">
      <c r="A24" s="1"/>
      <c r="B24" s="1"/>
      <c r="C24" s="1"/>
      <c r="D24" s="1"/>
      <c r="E24" s="1"/>
    </row>
    <row r="25" spans="1:5" x14ac:dyDescent="0.25">
      <c r="A25" s="1"/>
      <c r="B25" s="113" t="s">
        <v>188</v>
      </c>
      <c r="C25" s="114"/>
      <c r="D25" s="115"/>
      <c r="E25" s="1"/>
    </row>
    <row r="26" spans="1:5" x14ac:dyDescent="0.25">
      <c r="A26" s="1"/>
      <c r="B26" s="66" t="s">
        <v>191</v>
      </c>
      <c r="C26" s="23">
        <f>(C21-C22)*(1+'Fane 15. Nøgletal'!C10)</f>
        <v>26291788.415091872</v>
      </c>
      <c r="D26" s="14" t="s">
        <v>3</v>
      </c>
      <c r="E26" s="1"/>
    </row>
    <row r="27" spans="1:5" x14ac:dyDescent="0.25">
      <c r="A27" s="1"/>
      <c r="B27" s="66" t="s">
        <v>195</v>
      </c>
      <c r="C27" s="23">
        <f>C26*'Fane 15. Nøgletal'!C21</f>
        <v>525835.7683018375</v>
      </c>
      <c r="D27" s="14" t="s">
        <v>3</v>
      </c>
      <c r="E27" s="1"/>
    </row>
    <row r="28" spans="1:5" x14ac:dyDescent="0.25">
      <c r="A28" s="1"/>
      <c r="B28" s="33"/>
      <c r="C28" s="28"/>
      <c r="D28" s="19"/>
      <c r="E28" s="1"/>
    </row>
    <row r="29" spans="1:5" x14ac:dyDescent="0.25">
      <c r="A29" s="1"/>
      <c r="B29" s="1"/>
      <c r="C29" s="1"/>
      <c r="D29" s="1"/>
      <c r="E29" s="1"/>
    </row>
    <row r="30" spans="1:5" x14ac:dyDescent="0.25">
      <c r="A30" s="1"/>
      <c r="B30" s="113" t="s">
        <v>189</v>
      </c>
      <c r="C30" s="114"/>
      <c r="D30" s="115"/>
      <c r="E30" s="1"/>
    </row>
    <row r="31" spans="1:5" x14ac:dyDescent="0.25">
      <c r="A31" s="1"/>
      <c r="B31" s="66" t="s">
        <v>192</v>
      </c>
      <c r="C31" s="23">
        <f>(C26-C27)*(1+'Fane 15. Nøgletal'!C10)</f>
        <v>27474235.307272214</v>
      </c>
      <c r="D31" s="14" t="s">
        <v>3</v>
      </c>
      <c r="E31" s="1"/>
    </row>
    <row r="32" spans="1:5" x14ac:dyDescent="0.25">
      <c r="A32" s="1"/>
      <c r="B32" s="66" t="s">
        <v>196</v>
      </c>
      <c r="C32" s="23">
        <f>C31*'Fane 15. Nøgletal'!C21</f>
        <v>549484.7061454443</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GW7VJiOeQhfcX11SVBN4Zp1kbZS8eiT489sxpLKnnTo5CnJE3eEp5eetj8gEye35iYvbJ/qcbViVyzQ6//Nw==" saltValue="0rFOqHRLalmWilDdcw2PU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6" t="s">
        <v>58</v>
      </c>
      <c r="C3" s="116"/>
      <c r="D3" s="116"/>
      <c r="E3" s="1"/>
    </row>
    <row r="4" spans="1:5" ht="15" customHeight="1" x14ac:dyDescent="0.25">
      <c r="A4" s="1"/>
      <c r="B4" s="116"/>
      <c r="C4" s="116"/>
      <c r="D4" s="116"/>
      <c r="E4" s="1"/>
    </row>
    <row r="5" spans="1:5" ht="15" customHeight="1" x14ac:dyDescent="0.25">
      <c r="A5" s="1"/>
      <c r="B5" s="116"/>
      <c r="C5" s="116"/>
      <c r="D5" s="116"/>
      <c r="E5" s="1"/>
    </row>
    <row r="6" spans="1:5" ht="15" customHeight="1" x14ac:dyDescent="0.35">
      <c r="A6" s="1"/>
      <c r="B6" s="70"/>
      <c r="C6" s="70"/>
      <c r="D6" s="70"/>
      <c r="E6" s="1"/>
    </row>
    <row r="7" spans="1:5" x14ac:dyDescent="0.25">
      <c r="A7" s="1"/>
      <c r="B7" s="1"/>
      <c r="C7" s="1"/>
      <c r="D7" s="1"/>
      <c r="E7" s="1"/>
    </row>
    <row r="8" spans="1:5" x14ac:dyDescent="0.25">
      <c r="A8" s="1"/>
      <c r="B8" s="113" t="s">
        <v>148</v>
      </c>
      <c r="C8" s="114"/>
      <c r="D8" s="115"/>
      <c r="E8" s="1"/>
    </row>
    <row r="9" spans="1:5" x14ac:dyDescent="0.25">
      <c r="A9" s="1"/>
      <c r="B9" s="66" t="s">
        <v>135</v>
      </c>
      <c r="C9" s="23">
        <v>16818012.367042441</v>
      </c>
      <c r="D9" s="14" t="s">
        <v>3</v>
      </c>
      <c r="E9" s="1"/>
    </row>
    <row r="10" spans="1:5" x14ac:dyDescent="0.25">
      <c r="A10" s="1"/>
      <c r="B10" s="66" t="s">
        <v>127</v>
      </c>
      <c r="C10" s="75">
        <f>('Fane 3. Omkostninger i ØR2024'!C11+'Fane 3. Omkostninger i ØR2024'!C13+'Fane 3. Omkostninger i ØR2024'!C15)*(1+'Fane 15. Nøgletal'!C9)</f>
        <v>0</v>
      </c>
      <c r="D10" s="14" t="s">
        <v>3</v>
      </c>
      <c r="E10" s="1"/>
    </row>
    <row r="11" spans="1:5" x14ac:dyDescent="0.25">
      <c r="A11" s="1"/>
      <c r="B11" s="66" t="s">
        <v>136</v>
      </c>
      <c r="C11" s="75">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3" t="s">
        <v>147</v>
      </c>
      <c r="C14" s="114"/>
      <c r="D14" s="115"/>
      <c r="E14" s="1"/>
    </row>
    <row r="15" spans="1:5" x14ac:dyDescent="0.25">
      <c r="A15" s="1"/>
      <c r="B15" s="66" t="s">
        <v>137</v>
      </c>
      <c r="C15" s="23">
        <f>(C9+C10-C11)*(1+'Fane 15. Nøgletal'!C9)</f>
        <v>18176907.766299471</v>
      </c>
      <c r="D15" s="14" t="s">
        <v>3</v>
      </c>
      <c r="E15" s="1"/>
    </row>
    <row r="16" spans="1:5" x14ac:dyDescent="0.25">
      <c r="A16" s="1"/>
      <c r="B16" s="66" t="s">
        <v>186</v>
      </c>
      <c r="C16" s="75">
        <f>('Fane 2.1. Økonomisk ramme 2025'!C11+'Fane 2.1. Økonomisk ramme 2025'!C13+'Fane 2.1. Økonomisk ramme 2025'!C15)*(1+'Fane 15. Nøgletal'!C10)</f>
        <v>0</v>
      </c>
      <c r="D16" s="14" t="s">
        <v>3</v>
      </c>
      <c r="E16" s="1"/>
    </row>
    <row r="17" spans="1:5" x14ac:dyDescent="0.25">
      <c r="A17" s="1"/>
      <c r="B17" s="66" t="s">
        <v>138</v>
      </c>
      <c r="C17" s="75">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3" t="s">
        <v>83</v>
      </c>
      <c r="C20" s="114"/>
      <c r="D20" s="115"/>
      <c r="E20" s="1"/>
    </row>
    <row r="21" spans="1:5" x14ac:dyDescent="0.25">
      <c r="A21" s="1"/>
      <c r="B21" s="66" t="s">
        <v>193</v>
      </c>
      <c r="C21" s="23">
        <f>(C15+C16-C17)*(1+'Fane 15. Nøgletal'!C10)</f>
        <v>19382036.751205128</v>
      </c>
      <c r="D21" s="14" t="s">
        <v>3</v>
      </c>
      <c r="E21" s="1"/>
    </row>
    <row r="22" spans="1:5" x14ac:dyDescent="0.25">
      <c r="A22" s="1"/>
      <c r="B22" s="66" t="s">
        <v>198</v>
      </c>
      <c r="C22" s="75">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3" t="s">
        <v>139</v>
      </c>
      <c r="C25" s="114"/>
      <c r="D25" s="115"/>
      <c r="E25" s="1"/>
    </row>
    <row r="26" spans="1:5" x14ac:dyDescent="0.25">
      <c r="A26" s="1"/>
      <c r="B26" s="66" t="s">
        <v>194</v>
      </c>
      <c r="C26" s="23">
        <f>(C21-C22)*(1+'Fane 15. Nøgletal'!C10)</f>
        <v>20667065.787810028</v>
      </c>
      <c r="D26" s="14" t="s">
        <v>3</v>
      </c>
      <c r="E26" s="1"/>
    </row>
    <row r="27" spans="1:5" x14ac:dyDescent="0.25">
      <c r="A27" s="1"/>
      <c r="B27" s="66" t="s">
        <v>199</v>
      </c>
      <c r="C27" s="75">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3" t="s">
        <v>164</v>
      </c>
      <c r="C30" s="114"/>
      <c r="D30" s="115"/>
      <c r="E30" s="1"/>
    </row>
    <row r="31" spans="1:5" x14ac:dyDescent="0.25">
      <c r="A31" s="1"/>
      <c r="B31" s="66" t="s">
        <v>201</v>
      </c>
      <c r="C31" s="23">
        <f>(C26-C27)*(1+'Fane 15. Nøgletal'!C10)</f>
        <v>22037292.249541834</v>
      </c>
      <c r="D31" s="14" t="s">
        <v>3</v>
      </c>
      <c r="E31" s="1"/>
    </row>
    <row r="32" spans="1:5" x14ac:dyDescent="0.25">
      <c r="A32" s="1"/>
      <c r="B32" s="66" t="s">
        <v>200</v>
      </c>
      <c r="C32" s="75">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GRsB4H6C/8/kcjCcOVMAIrSJCyW9P1ksiqN5e7hYps97vWI6t4R6goVx0FYQZnURH7kEE2SZbgeYNBUYKLOVQ==" saltValue="HEWOmtvUN0OlZ8JExjuGB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45</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3" t="s">
        <v>10</v>
      </c>
      <c r="C8" s="115"/>
      <c r="D8" s="1"/>
    </row>
    <row r="9" spans="1:4" x14ac:dyDescent="0.25">
      <c r="A9" s="1"/>
      <c r="B9" s="66" t="s">
        <v>165</v>
      </c>
      <c r="C9" s="22">
        <v>0</v>
      </c>
      <c r="D9" s="1"/>
    </row>
    <row r="10" spans="1:4" x14ac:dyDescent="0.25">
      <c r="A10" s="1"/>
      <c r="B10" s="33"/>
      <c r="C10" s="19"/>
      <c r="D10" s="1"/>
    </row>
    <row r="11" spans="1:4" x14ac:dyDescent="0.25">
      <c r="A11" s="1"/>
      <c r="B11" s="117" t="s">
        <v>221</v>
      </c>
      <c r="C11" s="118"/>
      <c r="D11" s="1"/>
    </row>
    <row r="12" spans="1:4" x14ac:dyDescent="0.25">
      <c r="A12" s="1"/>
      <c r="B12" s="119"/>
      <c r="C12" s="120"/>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prMh6M4Bg8Owjofn+QZu0mHpMYNnanKJM+my+863L6vE1jHRAKFyXowugPysRlNAHaUwHBxm/lm2HCYwfxJi+g==" saltValue="AfOwpCeHQvrVgrRgXOUkM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2024-11-12T12:29:29Z</dcterms:modified>
</cp:coreProperties>
</file>