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Horsens Vand AS (S048)\ØR2027\"/>
    </mc:Choice>
  </mc:AlternateContent>
  <xr:revisionPtr revIDLastSave="0" documentId="13_ncr:1_{66A5253B-E5C3-4A6B-9A9A-1E8F88454866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tillæg'!$A$1:$G$28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10-tillæg'!$B$9:$B$13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Drik">'5.1. § 10-tillæg'!$B$23:$D$23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tillæg'!$A$1:$G$28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tillæg'!$B$8:$F$26</definedName>
    <definedName name="VarigeTillæg_Tabel_KS">'5.2. Varige tillæg'!$B$24</definedName>
    <definedName name="VarigeTillæg_Tabel_SletSmå">'5.2. Varige tillæg'!$B$23:$F$23</definedName>
    <definedName name="VarigeTillæg_Tabel_Værdi">'5.2. Varige tillæg'!$B$22</definedName>
    <definedName name="VarigeTillæg_Tabel_Værdi_korr">'5.2. Varige tillæg'!$B$26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6" i="12" s="1"/>
  <c r="C20" i="3" s="1"/>
  <c r="C11" i="11"/>
  <c r="C10" i="11"/>
  <c r="E13" i="10"/>
  <c r="C13" i="10"/>
  <c r="E22" i="9"/>
  <c r="E23" i="9" s="1"/>
  <c r="C22" i="9"/>
  <c r="C24" i="9" s="1"/>
  <c r="E19" i="8"/>
  <c r="E18" i="8"/>
  <c r="E17" i="8"/>
  <c r="E16" i="8"/>
  <c r="E15" i="8"/>
  <c r="E14" i="8"/>
  <c r="E13" i="8"/>
  <c r="C13" i="7" s="1"/>
  <c r="E12" i="8"/>
  <c r="E11" i="8"/>
  <c r="C11" i="7" s="1"/>
  <c r="E10" i="8"/>
  <c r="C10" i="7" s="1"/>
  <c r="E9" i="8"/>
  <c r="C9" i="7" s="1"/>
  <c r="C25" i="7"/>
  <c r="C18" i="3" s="1"/>
  <c r="C16" i="6"/>
  <c r="C12" i="11" l="1"/>
  <c r="C19" i="3" s="1"/>
  <c r="C13" i="3"/>
  <c r="C12" i="7"/>
  <c r="C20" i="7" s="1"/>
  <c r="C11" i="4" s="1"/>
  <c r="C12" i="4" s="1"/>
  <c r="C15" i="4" s="1"/>
  <c r="C19" i="4" s="1"/>
  <c r="C24" i="4" s="1"/>
  <c r="C12" i="3"/>
  <c r="C23" i="9"/>
  <c r="C25" i="9" s="1"/>
  <c r="C26" i="9" s="1"/>
  <c r="E24" i="9"/>
  <c r="E25" i="9" s="1"/>
  <c r="E26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<sst xmlns="http://schemas.openxmlformats.org/spreadsheetml/2006/main" count="352" uniqueCount="165">
  <si>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</si>
  <si>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</si>
  <si>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</si>
  <si>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</si>
  <si>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</si>
  <si>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</si>
  <si>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</si>
  <si>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</si>
  <si>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</si>
  <si>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</si>
  <si>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</si>
  <si>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</si>
  <si>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</si>
  <si>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</si>
  <si>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</si>
  <si>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</si>
  <si>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</si>
  <si>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</si>
  <si>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</si>
  <si>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</si>
  <si>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</si>
  <si>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</si>
  <si>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</si>
  <si>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</si>
  <si>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</si>
  <si>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</si>
  <si>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</si>
  <si>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</si>
  <si>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</si>
  <si>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</si>
  <si>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</si>
  <si>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</si>
  <si>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</si>
  <si>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</si>
  <si>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</si>
  <si>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</si>
  <si>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</si>
  <si>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</si>
  <si>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</si>
  <si>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</si>
  <si>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</si>
  <si>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</si>
  <si>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</si>
  <si>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</si>
  <si>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</si>
  <si>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</si>
  <si>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</si>
  <si>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</si>
  <si>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</si>
  <si>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</si>
  <si>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</si>
  <si>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</si>
  <si>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</si>
  <si>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</si>
  <si>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</si>
  <si>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</si>
  <si>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</si>
  <si>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</si>
  <si>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</si>
  <si>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</si>
  <si>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</si>
  <si>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</si>
  <si>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</si>
  <si>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</si>
  <si>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</si>
  <si>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</si>
  <si>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</si>
  <si>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</si>
  <si>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</si>
  <si>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</si>
  <si>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</si>
  <si>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</si>
  <si>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</si>
  <si>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</si>
  <si>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</si>
  <si>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</si>
  <si>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</si>
  <si>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</si>
  <si>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</si>
  <si>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</si>
  <si>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</si>
  <si>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</si>
  <si>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</si>
  <si>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</si>
  <si>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</si>
  <si>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</si>
  <si>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</si>
  <si>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</si>
  <si>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</si>
  <si>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</si>
  <si>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</si>
  <si>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</si>
  <si>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</si>
  <si>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</si>
  <si>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</si>
  <si>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</si>
  <si>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</si>
  <si>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</si>
  <si>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</si>
  <si>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</si>
  <si>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</si>
  <si>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</si>
  <si>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</si>
  <si>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</si>
  <si>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</si>
  <si>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</si>
  <si>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</si>
  <si>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</si>
  <si>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</si>
  <si>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</si>
  <si>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</si>
  <si>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</si>
  <si>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</si>
  <si>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</si>
  <si>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</si>
  <si>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</si>
  <si>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</si>
  <si>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</si>
  <si>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</si>
  <si>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</si>
  <si>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</si>
  <si>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</si>
  <si>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</si>
  <si>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</si>
  <si>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</si>
  <si>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</si>
  <si>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</si>
  <si>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</si>
  <si>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</si>
  <si>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</si>
  <si>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</si>
  <si>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</si>
  <si>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</si>
  <si>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</si>
  <si>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</si>
  <si>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</si>
  <si>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</si>
  <si>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Spildevandsafgift</t>
  </si>
  <si>
    <t>Afgift Vandsektortilsynet</t>
  </si>
  <si>
    <t>Køb af ydelser og produkter fra andre vandselskaber reguleret af vandsektorloven</t>
  </si>
  <si>
    <t>Ejendomsskatter</t>
  </si>
  <si>
    <t>Tjenestemandspensioner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</si>
  <si>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</si>
  <si>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</si>
  <si>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</si>
  <si>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</si>
  <si>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</si>
  <si>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</si>
  <si>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</si>
  <si>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</si>
  <si>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Gebyr til Miljøstyrelsen</t>
  </si>
  <si>
    <t>Betalinger til projekters medfinansiering ØR - Sluse - Schüttesvej (Bygholm Sø)</t>
  </si>
  <si>
    <t>Automatisering af forrensning</t>
  </si>
  <si>
    <t>CER-tiltag</t>
  </si>
  <si>
    <t>Forøgelse af indløbskapacitet HCR</t>
  </si>
  <si>
    <t>Ny slamsuger</t>
  </si>
  <si>
    <t>Nye indløbspumper - HCR</t>
  </si>
  <si>
    <t>Oversvømmelsesmodel</t>
  </si>
  <si>
    <t>Rehab-IT</t>
  </si>
  <si>
    <t>Separatkloakeringsprojekter</t>
  </si>
  <si>
    <t>Strømpeforinger 2017-2025</t>
  </si>
  <si>
    <t>Flytning af forsyningsledninger 2025</t>
  </si>
  <si>
    <t>Udvidelse af forsyningsområdet</t>
  </si>
  <si>
    <t>Ingen engangstillæg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</si>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</sst>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aMd7z5FlmG7RQ6HK32bxtFd/h9foZevyquZmwTPTIUl046rcNtPy2JMqkZNVfBI3/pYC7kmkV+4naJlx5CWiBQ==" saltValue="dtmPL5p6Iy9FhQsyB8oE8Q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189511380.1448966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tillæg'!C26+'5.2. Varige tillæg'!E26</f>
        <v>4905684.2226382457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-676346.27203936968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-1376435.0087647457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5559327.7812065175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197923610.86793724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197923610.86793724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2q4ll2ep95LWuxrcDYxVKTfSU0a/1Xzz5GBA0t9OjCMfUfHXqTp2sk+5RQ3ZF5YQBZMH5DQ7uB1tVOZza4sBJg==" saltValue="93H0Z3sM6xUaw2TdUXyFMg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184526071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3534563.1529599996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tillæg'!C22+'5.2. Varige tillæg'!E22+'5.3. Engangstillæg'!C13+'5.3. Engangstillæg'!E13</f>
        <v>6245650.2488110503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194306284.40177104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184437858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-585000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9868426.4017710388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-15384226</v>
      </c>
      <c r="D18" s="46" t="s">
        <v>31</v>
      </c>
      <c r="E18" s="11"/>
    </row>
    <row r="19" spans="1:5" ht="15" customHeight="1" x14ac:dyDescent="0.25">
      <c r="A19" s="11"/>
      <c r="B19" s="25" t="s">
        <v>143</v>
      </c>
      <c r="C19" s="41">
        <f>C15+C18</f>
        <v>-5515799.5982289612</v>
      </c>
      <c r="D19" s="27" t="s">
        <v>31</v>
      </c>
      <c r="E19" s="11"/>
    </row>
    <row r="20" spans="1:5" ht="44.25" customHeight="1" x14ac:dyDescent="0.25">
      <c r="A20" s="11"/>
      <c r="B20" s="49" t="s">
        <v>144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145</v>
      </c>
      <c r="C22" s="26"/>
      <c r="D22" s="27"/>
      <c r="E22" s="11"/>
    </row>
    <row r="23" spans="1:5" ht="26.25" x14ac:dyDescent="0.25">
      <c r="A23" s="11"/>
      <c r="B23" s="52" t="s">
        <v>146</v>
      </c>
      <c r="C23" s="53">
        <f>100*-15384226/(166151868+4773297)</f>
        <v>-9.0005623221133053</v>
      </c>
      <c r="D23" s="46" t="s">
        <v>147</v>
      </c>
      <c r="E23" s="11"/>
    </row>
    <row r="24" spans="1:5" ht="26.25" x14ac:dyDescent="0.25">
      <c r="A24" s="11"/>
      <c r="B24" s="52" t="s">
        <v>148</v>
      </c>
      <c r="C24" s="53">
        <f>C19/C12*100</f>
        <v>-2.8387139485534245</v>
      </c>
      <c r="D24" s="46" t="s">
        <v>147</v>
      </c>
      <c r="E24" s="11"/>
    </row>
    <row r="25" spans="1:5" ht="56.25" customHeight="1" x14ac:dyDescent="0.25">
      <c r="A25" s="11"/>
      <c r="B25" s="54" t="s">
        <v>149</v>
      </c>
      <c r="C25" s="55"/>
      <c r="D25" s="56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kauv9gFwTmUWoBTLtj23kqyk+w+6IqkTqkdaqLvUAReTp/PAZosSqe/n7/+napeSkh3lOAeebAHey/+RWUXYYA==" saltValue="08ppADoSvQjOVcrNyfKqEA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7"/>
      <c r="B1" s="57"/>
      <c r="C1" s="57"/>
      <c r="D1" s="57"/>
      <c r="E1" s="57"/>
    </row>
    <row r="2" spans="1:5" ht="15" customHeight="1" x14ac:dyDescent="0.25">
      <c r="A2" s="57"/>
      <c r="B2" s="57"/>
      <c r="C2" s="57"/>
      <c r="D2" s="57"/>
      <c r="E2" s="57"/>
    </row>
    <row r="3" spans="1:5" ht="24.95" customHeight="1" x14ac:dyDescent="0.25">
      <c r="A3" s="57"/>
      <c r="B3" s="58" t="s">
        <v>87</v>
      </c>
      <c r="C3" s="58"/>
      <c r="D3" s="58"/>
      <c r="E3" s="57"/>
    </row>
    <row r="4" spans="1:5" ht="15" customHeight="1" x14ac:dyDescent="0.25">
      <c r="A4" s="57"/>
      <c r="B4" s="58"/>
      <c r="C4" s="58"/>
      <c r="D4" s="58"/>
      <c r="E4" s="57"/>
    </row>
    <row r="5" spans="1:5" ht="15" customHeight="1" x14ac:dyDescent="0.25">
      <c r="A5" s="57"/>
      <c r="B5" s="58"/>
      <c r="C5" s="58"/>
      <c r="D5" s="58"/>
      <c r="E5" s="57"/>
    </row>
    <row r="6" spans="1:5" ht="15" customHeight="1" x14ac:dyDescent="0.25">
      <c r="A6" s="57"/>
      <c r="B6" s="57"/>
      <c r="C6" s="57"/>
      <c r="D6" s="57"/>
      <c r="E6" s="57"/>
    </row>
    <row r="7" spans="1:5" ht="15" customHeight="1" x14ac:dyDescent="0.25">
      <c r="A7" s="57"/>
      <c r="B7" s="57"/>
      <c r="C7" s="57"/>
      <c r="D7" s="57"/>
      <c r="E7" s="57"/>
    </row>
    <row r="8" spans="1:5" ht="15" customHeight="1" x14ac:dyDescent="0.25">
      <c r="A8" s="57"/>
      <c r="B8" s="59" t="s">
        <v>135</v>
      </c>
      <c r="C8" s="60"/>
      <c r="D8" s="61"/>
      <c r="E8" s="57"/>
    </row>
    <row r="9" spans="1:5" ht="15" customHeight="1" x14ac:dyDescent="0.25">
      <c r="A9" s="57"/>
      <c r="B9" s="62" t="s">
        <v>122</v>
      </c>
      <c r="C9" s="63">
        <v>182639572.18603304</v>
      </c>
      <c r="D9" s="64" t="s">
        <v>31</v>
      </c>
      <c r="E9" s="57"/>
    </row>
    <row r="10" spans="1:5" ht="15" customHeight="1" x14ac:dyDescent="0.25">
      <c r="A10" s="57"/>
      <c r="B10" s="65" t="s">
        <v>32</v>
      </c>
      <c r="C10" s="63">
        <v>3534563.1529599996</v>
      </c>
      <c r="D10" s="64" t="s">
        <v>31</v>
      </c>
      <c r="E10" s="57"/>
    </row>
    <row r="11" spans="1:5" ht="15" customHeight="1" x14ac:dyDescent="0.25">
      <c r="A11" s="57"/>
      <c r="B11" s="65" t="s">
        <v>62</v>
      </c>
      <c r="C11" s="66">
        <v>0</v>
      </c>
      <c r="D11" s="64" t="s">
        <v>31</v>
      </c>
      <c r="E11" s="57"/>
    </row>
    <row r="12" spans="1:5" ht="15" customHeight="1" x14ac:dyDescent="0.25">
      <c r="A12" s="57"/>
      <c r="B12" s="65" t="s">
        <v>24</v>
      </c>
      <c r="C12" s="67">
        <v>0</v>
      </c>
      <c r="D12" s="64" t="s">
        <v>31</v>
      </c>
      <c r="E12" s="57"/>
    </row>
    <row r="13" spans="1:5" ht="15" customHeight="1" x14ac:dyDescent="0.25">
      <c r="A13" s="57"/>
      <c r="B13" s="65" t="s">
        <v>34</v>
      </c>
      <c r="C13" s="67">
        <v>0</v>
      </c>
      <c r="D13" s="64" t="s">
        <v>31</v>
      </c>
      <c r="E13" s="57"/>
    </row>
    <row r="14" spans="1:5" ht="15" customHeight="1" x14ac:dyDescent="0.25">
      <c r="A14" s="57"/>
      <c r="B14" s="65" t="s">
        <v>35</v>
      </c>
      <c r="C14" s="68">
        <v>-647670.42335666285</v>
      </c>
      <c r="D14" s="64" t="s">
        <v>31</v>
      </c>
      <c r="E14" s="57"/>
    </row>
    <row r="15" spans="1:5" ht="15" customHeight="1" x14ac:dyDescent="0.25">
      <c r="A15" s="57"/>
      <c r="B15" s="65" t="s">
        <v>36</v>
      </c>
      <c r="C15" s="68">
        <v>-1338127.7158146561</v>
      </c>
      <c r="D15" s="64" t="s">
        <v>31</v>
      </c>
      <c r="E15" s="57"/>
    </row>
    <row r="16" spans="1:5" ht="15" customHeight="1" x14ac:dyDescent="0.25">
      <c r="A16" s="57"/>
      <c r="B16" s="65" t="s">
        <v>37</v>
      </c>
      <c r="C16" s="67">
        <v>5323042.9450748479</v>
      </c>
      <c r="D16" s="64" t="s">
        <v>31</v>
      </c>
      <c r="E16" s="57"/>
    </row>
    <row r="17" spans="1:5" ht="15" customHeight="1" x14ac:dyDescent="0.25">
      <c r="A17" s="57"/>
      <c r="B17" s="69" t="s">
        <v>38</v>
      </c>
      <c r="C17" s="70">
        <v>189511380.1448966</v>
      </c>
      <c r="D17" s="71" t="s">
        <v>31</v>
      </c>
      <c r="E17" s="57"/>
    </row>
    <row r="18" spans="1:5" ht="15" customHeight="1" x14ac:dyDescent="0.25">
      <c r="A18" s="57"/>
      <c r="B18" s="72" t="s">
        <v>123</v>
      </c>
      <c r="C18" s="68">
        <v>0</v>
      </c>
      <c r="D18" s="73" t="s">
        <v>31</v>
      </c>
      <c r="E18" s="57"/>
    </row>
    <row r="19" spans="1:5" ht="27" customHeight="1" x14ac:dyDescent="0.25">
      <c r="A19" s="57"/>
      <c r="B19" s="74" t="s">
        <v>40</v>
      </c>
      <c r="C19" s="68">
        <v>0</v>
      </c>
      <c r="D19" s="73" t="s">
        <v>31</v>
      </c>
      <c r="E19" s="57"/>
    </row>
    <row r="20" spans="1:5" ht="15" customHeight="1" x14ac:dyDescent="0.25">
      <c r="A20" s="57"/>
      <c r="B20" s="75" t="s">
        <v>41</v>
      </c>
      <c r="C20" s="76">
        <v>0</v>
      </c>
      <c r="D20" s="77" t="s">
        <v>31</v>
      </c>
      <c r="E20" s="57"/>
    </row>
    <row r="21" spans="1:5" ht="15" customHeight="1" x14ac:dyDescent="0.25">
      <c r="A21" s="57"/>
      <c r="B21" s="62" t="s">
        <v>124</v>
      </c>
      <c r="C21" s="68">
        <v>0</v>
      </c>
      <c r="D21" s="73" t="s">
        <v>31</v>
      </c>
      <c r="E21" s="57"/>
    </row>
    <row r="22" spans="1:5" ht="15" customHeight="1" x14ac:dyDescent="0.25">
      <c r="A22" s="57"/>
      <c r="B22" s="72" t="s">
        <v>42</v>
      </c>
      <c r="C22" s="68">
        <v>0</v>
      </c>
      <c r="D22" s="73" t="s">
        <v>31</v>
      </c>
      <c r="E22" s="57"/>
    </row>
    <row r="23" spans="1:5" ht="15" customHeight="1" x14ac:dyDescent="0.25">
      <c r="A23" s="57"/>
      <c r="B23" s="59" t="s">
        <v>164</v>
      </c>
      <c r="C23" s="78">
        <v>189511380.1448966</v>
      </c>
      <c r="D23" s="61" t="s">
        <v>31</v>
      </c>
      <c r="E23" s="57"/>
    </row>
    <row r="24" spans="1:5" ht="30" customHeight="1" x14ac:dyDescent="0.25">
      <c r="A24" s="57"/>
      <c r="B24" s="79" t="s">
        <v>136</v>
      </c>
      <c r="C24" s="79"/>
      <c r="D24" s="79"/>
      <c r="E24" s="57"/>
    </row>
    <row r="25" spans="1:5" ht="15" customHeight="1" x14ac:dyDescent="0.25">
      <c r="A25" s="57"/>
      <c r="B25" s="57"/>
      <c r="C25" s="57"/>
      <c r="D25" s="57"/>
      <c r="E25" s="57"/>
    </row>
    <row r="26" spans="1:5" ht="15" customHeight="1" x14ac:dyDescent="0.25"/>
  </sheetData>
  <sheetProtection algorithmName="SHA-512" hashValue="1nzJhGq1qnsUqS0SL15wtPoxyjE0oDafBPxQDJeGVyL9nA8xkrlyG8GcaHvYfjl3bDUjROJnPS1+gh4BJB3o6A==" saltValue="LmYXJA69E4fy3mXnzPT+Ow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80"/>
      <c r="C1" s="80"/>
      <c r="D1" s="80"/>
      <c r="E1" s="11"/>
    </row>
    <row r="2" spans="1:5" ht="15" customHeight="1" x14ac:dyDescent="0.25">
      <c r="A2" s="11"/>
      <c r="B2" s="80"/>
      <c r="C2" s="80"/>
      <c r="D2" s="80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81"/>
      <c r="C6" s="81"/>
      <c r="D6" s="81"/>
      <c r="E6" s="11"/>
    </row>
    <row r="7" spans="1:5" ht="15" customHeight="1" x14ac:dyDescent="0.25">
      <c r="A7" s="11"/>
      <c r="B7" s="82"/>
      <c r="C7" s="11"/>
      <c r="D7" s="11"/>
      <c r="E7" s="11"/>
    </row>
    <row r="8" spans="1:5" ht="14.25" customHeight="1" x14ac:dyDescent="0.25">
      <c r="A8" s="11"/>
      <c r="B8" s="83" t="s">
        <v>88</v>
      </c>
      <c r="C8" s="84"/>
      <c r="D8" s="85"/>
      <c r="E8" s="11"/>
    </row>
    <row r="9" spans="1:5" ht="15" customHeight="1" x14ac:dyDescent="0.25">
      <c r="A9" s="11"/>
      <c r="B9" s="52" t="s">
        <v>89</v>
      </c>
      <c r="C9" s="2">
        <v>68839980.340084985</v>
      </c>
      <c r="D9" s="46" t="s">
        <v>31</v>
      </c>
      <c r="E9" s="11"/>
    </row>
    <row r="10" spans="1:5" ht="15" customHeight="1" x14ac:dyDescent="0.25">
      <c r="A10" s="11"/>
      <c r="B10" s="86" t="s">
        <v>90</v>
      </c>
      <c r="C10" s="3">
        <f>-'8. Nøgletal'!C19*C9</f>
        <v>-1376799.6068016996</v>
      </c>
      <c r="D10" s="46" t="s">
        <v>31</v>
      </c>
      <c r="E10" s="11"/>
    </row>
    <row r="11" spans="1:5" ht="15" customHeight="1" x14ac:dyDescent="0.25">
      <c r="A11" s="11"/>
      <c r="B11" s="86" t="s">
        <v>91</v>
      </c>
      <c r="C11" s="2">
        <f>('5.2. Varige tillæg'!C22)*(1+'8. Nøgletal'!C9)*(1-'8. Nøgletal'!C19)+'5.6 Anlægsprojekter'!C12-'6. Bortfald'!C12+'7. Tilknyttet virksomhed'!C12</f>
        <v>1358569.7049539997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68821750.43823728</v>
      </c>
      <c r="D12" s="46" t="s">
        <v>31</v>
      </c>
      <c r="E12" s="11"/>
    </row>
    <row r="13" spans="1:5" ht="15" customHeight="1" x14ac:dyDescent="0.25">
      <c r="A13" s="11"/>
      <c r="B13" s="87" t="s">
        <v>93</v>
      </c>
      <c r="C13" s="88">
        <f>-C12*'8. Nøgletal'!C19</f>
        <v>-1376435.0087647457</v>
      </c>
      <c r="D13" s="89" t="s">
        <v>31</v>
      </c>
      <c r="E13" s="90"/>
    </row>
    <row r="14" spans="1:5" ht="15" customHeight="1" x14ac:dyDescent="0.25">
      <c r="A14" s="11"/>
      <c r="B14" s="83" t="s">
        <v>94</v>
      </c>
      <c r="C14" s="84"/>
      <c r="D14" s="85"/>
      <c r="E14" s="11"/>
    </row>
    <row r="15" spans="1:5" ht="15" customHeight="1" x14ac:dyDescent="0.25">
      <c r="A15" s="11"/>
      <c r="B15" s="44" t="s">
        <v>46</v>
      </c>
      <c r="C15" s="3">
        <v>130130189.1069238</v>
      </c>
      <c r="D15" s="46" t="s">
        <v>31</v>
      </c>
      <c r="E15" s="11"/>
    </row>
    <row r="16" spans="1:5" ht="15" customHeight="1" x14ac:dyDescent="0.25">
      <c r="A16" s="11"/>
      <c r="B16" s="86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6" t="s">
        <v>95</v>
      </c>
      <c r="C17" s="2">
        <f>('5.2. Varige tillæg'!E22)*(1+'8. Nøgletal'!C9)*(1-'8. Nøgletal'!C14)+'5.6 Anlægsprojekter'!E12-'6. Bortfald'!E12+'7. Tilknyttet virksomhed'!E12</f>
        <v>3564336.9868999999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133694526.09382381</v>
      </c>
      <c r="D18" s="46" t="s">
        <v>31</v>
      </c>
      <c r="E18" s="11"/>
    </row>
    <row r="19" spans="1:5" ht="15" customHeight="1" x14ac:dyDescent="0.25">
      <c r="A19" s="11"/>
      <c r="B19" s="87" t="s">
        <v>97</v>
      </c>
      <c r="C19" s="88">
        <f>-C18*'8. Nøgletal'!C15</f>
        <v>0</v>
      </c>
      <c r="D19" s="89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-1376435.0087647457</v>
      </c>
      <c r="D20" s="27" t="s">
        <v>31</v>
      </c>
      <c r="E20" s="11"/>
    </row>
    <row r="21" spans="1:5" ht="39.950000000000003" customHeight="1" x14ac:dyDescent="0.25">
      <c r="A21" s="11"/>
      <c r="B21" s="91" t="s">
        <v>125</v>
      </c>
      <c r="C21" s="92"/>
      <c r="D21" s="93"/>
      <c r="E21" s="90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bEZ8ySNWbTiFVxM+Fil/GDQA8ToLXc8tt+DQ8rJ+9EIUJU9+SE1qLi/UXVuVg95aXWWVAqkLTh2sLQYFv+ZC1g==" saltValue="diFkBv+tGZiShTfS1Z9ddg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4" t="s">
        <v>99</v>
      </c>
      <c r="C8" s="95"/>
      <c r="D8" s="96"/>
      <c r="E8" s="11"/>
    </row>
    <row r="9" spans="1:5" ht="15" customHeight="1" x14ac:dyDescent="0.25">
      <c r="A9" s="11"/>
      <c r="B9" s="97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7" t="s">
        <v>138</v>
      </c>
      <c r="C10" s="33">
        <f>'5.1.a. § 10-tillæg'!E10</f>
        <v>10880.248811049998</v>
      </c>
      <c r="D10" s="46" t="s">
        <v>31</v>
      </c>
      <c r="E10" s="11"/>
    </row>
    <row r="11" spans="1:5" ht="15" customHeight="1" x14ac:dyDescent="0.25">
      <c r="A11" s="11"/>
      <c r="B11" s="97" t="s">
        <v>139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7" t="s">
        <v>140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8" t="s">
        <v>141</v>
      </c>
      <c r="C13" s="33">
        <f>'5.1.a. § 10-tillæg'!E13</f>
        <v>0</v>
      </c>
      <c r="D13" s="46" t="s">
        <v>31</v>
      </c>
      <c r="E13" s="11"/>
    </row>
    <row r="14" spans="1:5" ht="15" customHeight="1" x14ac:dyDescent="0.25">
      <c r="A14" s="11"/>
      <c r="B14" s="98" t="s">
        <v>151</v>
      </c>
      <c r="C14" s="99">
        <v>1304291</v>
      </c>
      <c r="D14" s="46" t="s">
        <v>31</v>
      </c>
      <c r="E14" s="11"/>
    </row>
    <row r="15" spans="1:5" ht="15" customHeight="1" x14ac:dyDescent="0.25">
      <c r="A15" s="11"/>
      <c r="B15" s="98" t="s">
        <v>150</v>
      </c>
      <c r="C15" s="99">
        <v>118901</v>
      </c>
      <c r="D15" s="46" t="s">
        <v>31</v>
      </c>
      <c r="E15" s="11"/>
    </row>
    <row r="16" spans="1:5" ht="15" customHeight="1" x14ac:dyDescent="0.25">
      <c r="A16" s="11"/>
      <c r="B16" s="98"/>
      <c r="C16" s="99"/>
      <c r="D16" s="46" t="s">
        <v>31</v>
      </c>
      <c r="E16" s="11"/>
    </row>
    <row r="17" spans="1:5" ht="15" customHeight="1" x14ac:dyDescent="0.25">
      <c r="A17" s="11"/>
      <c r="B17" s="98"/>
      <c r="C17" s="99"/>
      <c r="D17" s="46" t="s">
        <v>31</v>
      </c>
      <c r="E17" s="11"/>
    </row>
    <row r="18" spans="1:5" ht="15" customHeight="1" x14ac:dyDescent="0.25">
      <c r="A18" s="11"/>
      <c r="B18" s="98"/>
      <c r="C18" s="99"/>
      <c r="D18" s="46" t="s">
        <v>31</v>
      </c>
      <c r="E18" s="11"/>
    </row>
    <row r="19" spans="1:5" ht="15" customHeight="1" x14ac:dyDescent="0.25">
      <c r="A19" s="11"/>
      <c r="B19" s="98"/>
      <c r="C19" s="99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100">
        <f>SUM(C9:C19)</f>
        <v>1434072.2488110501</v>
      </c>
      <c r="D20" s="101" t="s">
        <v>31</v>
      </c>
      <c r="E20" s="11"/>
    </row>
    <row r="21" spans="1:5" ht="15" customHeight="1" x14ac:dyDescent="0.25">
      <c r="A21" s="11"/>
      <c r="B21" s="102"/>
      <c r="C21" s="103"/>
      <c r="D21" s="103"/>
      <c r="E21" s="11"/>
    </row>
    <row r="22" spans="1:5" ht="15" customHeight="1" x14ac:dyDescent="0.25">
      <c r="A22" s="11"/>
      <c r="B22" s="83" t="s">
        <v>39</v>
      </c>
      <c r="C22" s="84"/>
      <c r="D22" s="85"/>
      <c r="E22" s="11"/>
    </row>
    <row r="23" spans="1:5" ht="15" customHeight="1" x14ac:dyDescent="0.25">
      <c r="A23" s="11"/>
      <c r="B23" s="104" t="s">
        <v>49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104" t="s">
        <v>50</v>
      </c>
      <c r="C24" s="33">
        <v>0</v>
      </c>
      <c r="D24" s="46" t="s">
        <v>31</v>
      </c>
      <c r="E24" s="11"/>
    </row>
    <row r="25" spans="1:5" ht="15" customHeight="1" x14ac:dyDescent="0.25">
      <c r="A25" s="11"/>
      <c r="B25" s="25" t="s">
        <v>48</v>
      </c>
      <c r="C25" s="100">
        <f>SUM(C23:C24)</f>
        <v>0</v>
      </c>
      <c r="D25" s="101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vhTzK28Uz/DoBSjAyqFZr1c3Wrm1tIlh4STTWivscTRCeKAGE9/mu0d4AtlgiUKFSa/ODqaEiqJW2xJDMUP/pA==" saltValue="rKBJeUANFECfkU5SrXk32Q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7" t="s">
        <v>137</v>
      </c>
      <c r="C9" s="33">
        <v>4158876.6839811299</v>
      </c>
      <c r="D9" s="33">
        <v>4111070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7" t="s">
        <v>138</v>
      </c>
      <c r="C10" s="33">
        <v>154011.75118895</v>
      </c>
      <c r="D10" s="33">
        <v>164892</v>
      </c>
      <c r="E10" s="33">
        <f t="shared" ref="E10:E19" si="0">MAX(D10-C10,0)</f>
        <v>10880.248811049998</v>
      </c>
      <c r="F10" s="46" t="s">
        <v>31</v>
      </c>
      <c r="G10" s="11"/>
    </row>
    <row r="11" spans="1:7" ht="40.5" customHeight="1" x14ac:dyDescent="0.25">
      <c r="A11" s="11"/>
      <c r="B11" s="97" t="s">
        <v>139</v>
      </c>
      <c r="C11" s="33">
        <v>318998.92177347001</v>
      </c>
      <c r="D11" s="33">
        <v>237547</v>
      </c>
      <c r="E11" s="33">
        <f t="shared" si="0"/>
        <v>0</v>
      </c>
      <c r="F11" s="46" t="s">
        <v>31</v>
      </c>
      <c r="G11" s="11"/>
    </row>
    <row r="12" spans="1:7" ht="15" customHeight="1" x14ac:dyDescent="0.25">
      <c r="A12" s="11"/>
      <c r="B12" s="97" t="s">
        <v>140</v>
      </c>
      <c r="C12" s="33">
        <v>436479.8769294013</v>
      </c>
      <c r="D12" s="33">
        <v>421767</v>
      </c>
      <c r="E12" s="33">
        <f t="shared" si="0"/>
        <v>0</v>
      </c>
      <c r="F12" s="46" t="s">
        <v>31</v>
      </c>
      <c r="G12" s="11"/>
    </row>
    <row r="13" spans="1:7" ht="15" customHeight="1" x14ac:dyDescent="0.25">
      <c r="A13" s="11"/>
      <c r="B13" s="98" t="s">
        <v>141</v>
      </c>
      <c r="C13" s="33">
        <v>640726.90608190559</v>
      </c>
      <c r="D13" s="33">
        <v>601590</v>
      </c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8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8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8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8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8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8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100"/>
      <c r="D20" s="100"/>
      <c r="E20" s="100"/>
      <c r="F20" s="101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08"/>
      <c r="C22" s="103"/>
      <c r="D22" s="103"/>
      <c r="E22" s="103"/>
      <c r="F22" s="103"/>
      <c r="G22" s="11"/>
    </row>
    <row r="23" spans="1:7" ht="15" customHeight="1" x14ac:dyDescent="0.25">
      <c r="A23" s="11"/>
      <c r="B23" s="108"/>
      <c r="C23" s="103"/>
      <c r="D23" s="103"/>
      <c r="E23" s="103"/>
      <c r="F23" s="103"/>
      <c r="G23" s="11"/>
    </row>
  </sheetData>
  <sheetProtection algorithmName="SHA-512" hashValue="Txd2fxF8FrJy4Xy2g0oxIfrDufTsXX+fCTwKK39z4h5TEi07zLhpjg6Fw4z8vGqDJZfILR0JRGy6A2qZ8t14KQ==" saltValue="1w4bQhyyMNC+KnPOfPsx2w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152</v>
      </c>
      <c r="C10" s="33">
        <v>0</v>
      </c>
      <c r="D10" s="46" t="s">
        <v>31</v>
      </c>
      <c r="E10" s="33">
        <v>65787</v>
      </c>
      <c r="F10" s="46" t="s">
        <v>31</v>
      </c>
      <c r="G10" s="11"/>
    </row>
    <row r="11" spans="1:7" ht="15" customHeight="1" x14ac:dyDescent="0.25">
      <c r="A11" s="11"/>
      <c r="B11" s="112" t="s">
        <v>153</v>
      </c>
      <c r="C11" s="33">
        <v>0</v>
      </c>
      <c r="D11" s="46" t="s">
        <v>31</v>
      </c>
      <c r="E11" s="33">
        <v>49044</v>
      </c>
      <c r="F11" s="46" t="s">
        <v>31</v>
      </c>
      <c r="G11" s="11"/>
    </row>
    <row r="12" spans="1:7" ht="15" customHeight="1" x14ac:dyDescent="0.25">
      <c r="A12" s="11"/>
      <c r="B12" s="112" t="s">
        <v>154</v>
      </c>
      <c r="C12" s="33">
        <v>0</v>
      </c>
      <c r="D12" s="46" t="s">
        <v>31</v>
      </c>
      <c r="E12" s="33">
        <v>309597</v>
      </c>
      <c r="F12" s="46" t="s">
        <v>31</v>
      </c>
      <c r="G12" s="11"/>
    </row>
    <row r="13" spans="1:7" ht="15" customHeight="1" x14ac:dyDescent="0.25">
      <c r="A13" s="11"/>
      <c r="B13" s="112" t="s">
        <v>155</v>
      </c>
      <c r="C13" s="33">
        <v>0</v>
      </c>
      <c r="D13" s="46" t="s">
        <v>31</v>
      </c>
      <c r="E13" s="33">
        <v>260121</v>
      </c>
      <c r="F13" s="46" t="s">
        <v>31</v>
      </c>
      <c r="G13" s="11"/>
    </row>
    <row r="14" spans="1:7" ht="15" customHeight="1" x14ac:dyDescent="0.25">
      <c r="A14" s="11"/>
      <c r="B14" s="112" t="s">
        <v>156</v>
      </c>
      <c r="C14" s="33">
        <v>0</v>
      </c>
      <c r="D14" s="46" t="s">
        <v>31</v>
      </c>
      <c r="E14" s="33">
        <v>102944</v>
      </c>
      <c r="F14" s="46" t="s">
        <v>31</v>
      </c>
      <c r="G14" s="11"/>
    </row>
    <row r="15" spans="1:7" ht="15" customHeight="1" x14ac:dyDescent="0.25">
      <c r="A15" s="11"/>
      <c r="B15" s="112" t="s">
        <v>157</v>
      </c>
      <c r="C15" s="33">
        <v>0</v>
      </c>
      <c r="D15" s="46" t="s">
        <v>31</v>
      </c>
      <c r="E15" s="33">
        <v>260105</v>
      </c>
      <c r="F15" s="46" t="s">
        <v>31</v>
      </c>
      <c r="G15" s="11"/>
    </row>
    <row r="16" spans="1:7" ht="15" customHeight="1" x14ac:dyDescent="0.25">
      <c r="A16" s="11"/>
      <c r="B16" s="112" t="s">
        <v>158</v>
      </c>
      <c r="C16" s="33">
        <v>0</v>
      </c>
      <c r="D16" s="46" t="s">
        <v>31</v>
      </c>
      <c r="E16" s="33">
        <v>150155</v>
      </c>
      <c r="F16" s="46" t="s">
        <v>31</v>
      </c>
      <c r="G16" s="11"/>
    </row>
    <row r="17" spans="1:7" ht="15" customHeight="1" x14ac:dyDescent="0.25">
      <c r="A17" s="11"/>
      <c r="B17" s="112" t="s">
        <v>159</v>
      </c>
      <c r="C17" s="33">
        <v>806330</v>
      </c>
      <c r="D17" s="46" t="s">
        <v>31</v>
      </c>
      <c r="E17" s="33">
        <v>1025932</v>
      </c>
      <c r="F17" s="46" t="s">
        <v>31</v>
      </c>
      <c r="G17" s="11"/>
    </row>
    <row r="18" spans="1:7" ht="15" customHeight="1" x14ac:dyDescent="0.25">
      <c r="A18" s="11"/>
      <c r="B18" s="112" t="s">
        <v>160</v>
      </c>
      <c r="C18" s="33">
        <v>0</v>
      </c>
      <c r="D18" s="46" t="s">
        <v>31</v>
      </c>
      <c r="E18" s="33">
        <v>622905</v>
      </c>
      <c r="F18" s="46" t="s">
        <v>31</v>
      </c>
      <c r="G18" s="11"/>
    </row>
    <row r="19" spans="1:7" ht="15" customHeight="1" x14ac:dyDescent="0.25">
      <c r="A19" s="11"/>
      <c r="B19" s="112" t="s">
        <v>161</v>
      </c>
      <c r="C19" s="33">
        <v>0</v>
      </c>
      <c r="D19" s="46" t="s">
        <v>31</v>
      </c>
      <c r="E19" s="33">
        <v>76696</v>
      </c>
      <c r="F19" s="46" t="s">
        <v>31</v>
      </c>
      <c r="G19" s="11"/>
    </row>
    <row r="20" spans="1:7" ht="15" customHeight="1" x14ac:dyDescent="0.25">
      <c r="A20" s="11"/>
      <c r="B20" s="112" t="s">
        <v>162</v>
      </c>
      <c r="C20" s="33">
        <v>541027</v>
      </c>
      <c r="D20" s="46" t="s">
        <v>31</v>
      </c>
      <c r="E20" s="33">
        <v>540935</v>
      </c>
      <c r="F20" s="46" t="s">
        <v>31</v>
      </c>
      <c r="G20" s="11"/>
    </row>
    <row r="21" spans="1:7" ht="15" customHeight="1" x14ac:dyDescent="0.25">
      <c r="A21" s="11"/>
      <c r="B21" s="112"/>
      <c r="C21" s="33"/>
      <c r="D21" s="46" t="s">
        <v>31</v>
      </c>
      <c r="E21" s="33"/>
      <c r="F21" s="46" t="s">
        <v>31</v>
      </c>
      <c r="G21" s="11"/>
    </row>
    <row r="22" spans="1:7" ht="15" customHeight="1" x14ac:dyDescent="0.25">
      <c r="A22" s="11"/>
      <c r="B22" s="25" t="s">
        <v>105</v>
      </c>
      <c r="C22" s="100">
        <f>SUM(C10:C21)</f>
        <v>1347357</v>
      </c>
      <c r="D22" s="101" t="s">
        <v>31</v>
      </c>
      <c r="E22" s="100">
        <f>SUM(E10:E21)</f>
        <v>3464221</v>
      </c>
      <c r="F22" s="101" t="s">
        <v>31</v>
      </c>
      <c r="G22" s="11"/>
    </row>
    <row r="23" spans="1:7" ht="15" customHeight="1" x14ac:dyDescent="0.25">
      <c r="A23" s="11"/>
      <c r="B23" s="112" t="s">
        <v>35</v>
      </c>
      <c r="C23" s="33">
        <f>-C22*'8. Nøgletal'!C23</f>
        <v>-4687.2422799956703</v>
      </c>
      <c r="D23" s="46" t="s">
        <v>31</v>
      </c>
      <c r="E23" s="33">
        <f>-E22*'8. Nøgletal'!C23</f>
        <v>-12051.477921923351</v>
      </c>
      <c r="F23" s="46" t="s">
        <v>31</v>
      </c>
      <c r="G23" s="11"/>
    </row>
    <row r="24" spans="1:7" ht="15" customHeight="1" x14ac:dyDescent="0.25">
      <c r="A24" s="11"/>
      <c r="B24" s="112" t="s">
        <v>36</v>
      </c>
      <c r="C24" s="33">
        <f>-C22*'8. Nøgletal'!C19</f>
        <v>-26947.14</v>
      </c>
      <c r="D24" s="46" t="s">
        <v>31</v>
      </c>
      <c r="E24" s="33">
        <f>-E22*'8. Nøgletal'!C14</f>
        <v>0</v>
      </c>
      <c r="F24" s="46" t="s">
        <v>31</v>
      </c>
      <c r="G24" s="11"/>
    </row>
    <row r="25" spans="1:7" ht="15" customHeight="1" x14ac:dyDescent="0.25">
      <c r="A25" s="11"/>
      <c r="B25" s="112" t="s">
        <v>37</v>
      </c>
      <c r="C25" s="33">
        <f>SUM(C22:C24)*'8. Nøgletal'!C9</f>
        <v>38024.383652108125</v>
      </c>
      <c r="D25" s="46" t="s">
        <v>31</v>
      </c>
      <c r="E25" s="33">
        <f>SUM(E22:E24)*'8. Nøgletal'!C9</f>
        <v>99767.699188056416</v>
      </c>
      <c r="F25" s="46" t="s">
        <v>31</v>
      </c>
      <c r="G25" s="11"/>
    </row>
    <row r="26" spans="1:7" ht="26.25" customHeight="1" x14ac:dyDescent="0.25">
      <c r="A26" s="11"/>
      <c r="B26" s="105" t="s">
        <v>106</v>
      </c>
      <c r="C26" s="100">
        <f>SUM(C22:C25)</f>
        <v>1353747.0013721124</v>
      </c>
      <c r="D26" s="101" t="s">
        <v>31</v>
      </c>
      <c r="E26" s="100">
        <f>SUM(E22:E25)</f>
        <v>3551937.2212661332</v>
      </c>
      <c r="F26" s="101" t="s">
        <v>31</v>
      </c>
      <c r="G26" s="11"/>
    </row>
    <row r="27" spans="1:7" ht="15" customHeight="1" x14ac:dyDescent="0.25">
      <c r="A27" s="11"/>
      <c r="B27" s="11"/>
      <c r="C27" s="11"/>
      <c r="D27" s="11"/>
      <c r="E27" s="11"/>
      <c r="F27" s="11"/>
      <c r="G27" s="11"/>
    </row>
    <row r="28" spans="1:7" ht="15" customHeight="1" x14ac:dyDescent="0.25">
      <c r="A28" s="11"/>
      <c r="B28" s="11"/>
      <c r="C28" s="11"/>
      <c r="D28" s="11"/>
      <c r="E28" s="11"/>
      <c r="F28" s="11"/>
      <c r="G28" s="11"/>
    </row>
  </sheetData>
  <sheetProtection algorithmName="SHA-512" hashValue="jW/hIjfsOeQJeHlnMUYcxAuC26Gttr76Q5A41PBOPJhP4OAoHBXA0OIlYUmJ2CJM72/mgaS7jSTUXv4+7WdHgA==" saltValue="wRkwp4xzU59koZmHboUM4g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18</v>
      </c>
      <c r="C8" s="84"/>
      <c r="D8" s="84"/>
      <c r="E8" s="84"/>
      <c r="F8" s="85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163</v>
      </c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2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2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100">
        <f>SUM(C10:C12)</f>
        <v>0</v>
      </c>
      <c r="D13" s="101" t="s">
        <v>31</v>
      </c>
      <c r="E13" s="100">
        <f>SUM(E10:E12)</f>
        <v>0</v>
      </c>
      <c r="F13" s="101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3"/>
      <c r="C15" s="113"/>
      <c r="D15" s="113"/>
      <c r="E15" s="113"/>
      <c r="F15" s="113"/>
      <c r="G15" s="11"/>
    </row>
  </sheetData>
  <sheetProtection algorithmName="SHA-512" hashValue="8cNdfljhRNOSp5x7KQvUafih3ARQgPUoLxCSC0C5IM43qL08CPLY79O1LikOC4bAHZhPz0/ml3cq8EmJ7EIjDQ==" saltValue="307AkwEQelDxF05W2e8eS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3" t="s">
        <v>108</v>
      </c>
      <c r="C8" s="84"/>
      <c r="D8" s="85"/>
      <c r="E8" s="11"/>
    </row>
    <row r="9" spans="1:5" ht="15" customHeight="1" x14ac:dyDescent="0.25">
      <c r="A9" s="11"/>
      <c r="B9" s="114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5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5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6" t="s">
        <v>110</v>
      </c>
      <c r="C12" s="100">
        <f>SUM(C9:C11)*(1+'8. Nøgletal'!C9)*(1+'8. Nøgletal'!C10)</f>
        <v>0</v>
      </c>
      <c r="D12" s="101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Z5VbTv4OvsWsEOsZMa8+lAoM9FVY3oM6Ht0OBueYzFdFw0NceWeo1hjF+wIUbDxLQPj9uyWv0ALYnIgvIMSC4g==" saltValue="Kjy1iEuxH4bjRoFwWst6rg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3" t="s">
        <v>57</v>
      </c>
      <c r="C8" s="84"/>
      <c r="D8" s="85"/>
      <c r="E8" s="11"/>
    </row>
    <row r="9" spans="1:5" ht="26.25" x14ac:dyDescent="0.25">
      <c r="A9" s="11"/>
      <c r="B9" s="117" t="s">
        <v>112</v>
      </c>
      <c r="C9" s="118"/>
      <c r="D9" s="117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3" t="s">
        <v>59</v>
      </c>
      <c r="C12" s="84"/>
      <c r="D12" s="85"/>
      <c r="E12" s="11"/>
    </row>
    <row r="13" spans="1:5" ht="26.25" customHeight="1" x14ac:dyDescent="0.25">
      <c r="A13" s="11"/>
      <c r="B13" s="117" t="s">
        <v>142</v>
      </c>
      <c r="C13" s="118"/>
      <c r="D13" s="117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100">
        <f>C11+C15</f>
        <v>0</v>
      </c>
      <c r="D16" s="101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aNZvn1pc+W5G22idpT9Z3vtY85xLHMgAI18X9YkvlEGvOB43ugkVtqLVszbn5vlg9O2hwvq04Yfqeage1JbGjw==" saltValue="+6390CeX+8OYSm3GQTF8xw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9" t="s">
        <v>63</v>
      </c>
      <c r="C9" s="120" t="s">
        <v>65</v>
      </c>
      <c r="D9" s="121"/>
      <c r="E9" s="120" t="s">
        <v>64</v>
      </c>
      <c r="F9" s="121"/>
      <c r="G9" s="120" t="s">
        <v>66</v>
      </c>
      <c r="H9" s="121"/>
      <c r="I9" s="11"/>
    </row>
    <row r="10" spans="1:9" ht="15" customHeight="1" x14ac:dyDescent="0.25">
      <c r="A10" s="11"/>
      <c r="B10" s="114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100">
        <f>SUM(C10:C10)</f>
        <v>0</v>
      </c>
      <c r="D11" s="100" t="s">
        <v>68</v>
      </c>
      <c r="E11" s="100">
        <f>SUM(E10:E10)</f>
        <v>0</v>
      </c>
      <c r="F11" s="100" t="s">
        <v>68</v>
      </c>
      <c r="G11" s="100">
        <f>SUM(G10:G10)</f>
        <v>0</v>
      </c>
      <c r="H11" s="101" t="s">
        <v>31</v>
      </c>
      <c r="I11" s="11"/>
    </row>
    <row r="12" spans="1:9" ht="15" customHeight="1" x14ac:dyDescent="0.25">
      <c r="A12" s="11"/>
      <c r="B12" s="25" t="s">
        <v>115</v>
      </c>
      <c r="C12" s="100">
        <f>C11*(1+'8. Nøgletal'!C9)</f>
        <v>0</v>
      </c>
      <c r="D12" s="100" t="s">
        <v>68</v>
      </c>
      <c r="E12" s="100">
        <f>E11*(1+'8. Nøgletal'!C9)</f>
        <v>0</v>
      </c>
      <c r="F12" s="100" t="s">
        <v>68</v>
      </c>
      <c r="G12" s="100">
        <f>G11*(1+'8. Nøgletal'!C9)</f>
        <v>0</v>
      </c>
      <c r="H12" s="101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9jUOg4jmrUqChXCJHM3v33WgYb0aLef2EPVOA4XCavYhonBnyMbAG/iX+hfB0c1bslDPX7VgokWgFBmYBipCIw==" saltValue="bd6TfhSAxBHUL9aT4/1uog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116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71</v>
      </c>
      <c r="C9" s="123" t="s">
        <v>53</v>
      </c>
      <c r="D9" s="124"/>
      <c r="E9" s="123" t="s">
        <v>54</v>
      </c>
      <c r="F9" s="124"/>
      <c r="G9" s="11"/>
    </row>
    <row r="10" spans="1:7" ht="15" customHeight="1" x14ac:dyDescent="0.25">
      <c r="A10" s="11"/>
      <c r="B10" s="125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100">
        <f>SUM(C10:C10)</f>
        <v>0</v>
      </c>
      <c r="D11" s="101" t="s">
        <v>31</v>
      </c>
      <c r="E11" s="100">
        <f>SUM(E10:E10)</f>
        <v>0</v>
      </c>
      <c r="F11" s="101" t="s">
        <v>31</v>
      </c>
      <c r="G11" s="11"/>
    </row>
    <row r="12" spans="1:7" ht="15" customHeight="1" x14ac:dyDescent="0.25">
      <c r="A12" s="11"/>
      <c r="B12" s="25" t="s">
        <v>117</v>
      </c>
      <c r="C12" s="100">
        <f>C11*(1+'8. Nøgletal'!C9)</f>
        <v>0</v>
      </c>
      <c r="D12" s="101" t="s">
        <v>31</v>
      </c>
      <c r="E12" s="100">
        <f>E11*(1+'8. Nøgletal'!C9)</f>
        <v>0</v>
      </c>
      <c r="F12" s="101" t="s">
        <v>31</v>
      </c>
      <c r="G12" s="90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3"/>
      <c r="C14" s="113"/>
      <c r="D14" s="113"/>
      <c r="E14" s="113"/>
      <c r="F14" s="113"/>
      <c r="G14" s="11"/>
    </row>
  </sheetData>
  <sheetProtection algorithmName="SHA-512" hashValue="CP3EbNm3X1GBfmh16n4iOrjlnN2cSmz93egfyvFq1U5/DOMmjF7aotTFYPDOCvHKflAl/fOEFLA15vhLArGTcg==" saltValue="Hk/E3j43drHiWjefNG2+hw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26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75</v>
      </c>
      <c r="C9" s="126" t="s">
        <v>53</v>
      </c>
      <c r="D9" s="111"/>
      <c r="E9" s="126" t="s">
        <v>54</v>
      </c>
      <c r="F9" s="111"/>
      <c r="G9" s="11"/>
    </row>
    <row r="10" spans="1:7" ht="26.25" customHeight="1" x14ac:dyDescent="0.25">
      <c r="A10" s="11"/>
      <c r="B10" s="127" t="s">
        <v>133</v>
      </c>
      <c r="C10" s="128"/>
      <c r="D10" s="129" t="s">
        <v>31</v>
      </c>
      <c r="E10" s="128"/>
      <c r="F10" s="129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jv7z1AWPnLOjbv7nNhRCRS1k+DkcA6g28AGWPTEFFygZCoQcF1+0mjIgeM7VTuefEWYa7COT+gbwDP4C2TvqXQ==" saltValue="FvYh2mtnBGPTnuf+LmIhU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2.8899999999999999E-2</v>
      </c>
      <c r="D9" s="22"/>
    </row>
    <row r="10" spans="1:4" ht="15" customHeight="1" x14ac:dyDescent="0.25">
      <c r="A10" s="11"/>
      <c r="B10" s="133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2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2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4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2"/>
      <c r="C21" s="11"/>
      <c r="D21" s="11"/>
    </row>
    <row r="22" spans="1:4" ht="15" customHeight="1" x14ac:dyDescent="0.25">
      <c r="A22" s="11"/>
      <c r="B22" s="83" t="s">
        <v>35</v>
      </c>
      <c r="C22" s="85"/>
      <c r="D22" s="11"/>
    </row>
    <row r="23" spans="1:4" ht="15" customHeight="1" x14ac:dyDescent="0.25">
      <c r="A23" s="11"/>
      <c r="B23" s="44" t="s">
        <v>82</v>
      </c>
      <c r="C23" s="8">
        <v>3.47884211830693E-3</v>
      </c>
      <c r="D23" s="22"/>
    </row>
    <row r="24" spans="1:4" ht="15" customHeight="1" x14ac:dyDescent="0.25">
      <c r="A24" s="11"/>
      <c r="B24" s="44" t="s">
        <v>121</v>
      </c>
      <c r="C24" s="8">
        <v>3.47884211830693E-3</v>
      </c>
      <c r="D24" s="22"/>
    </row>
    <row r="25" spans="1:4" ht="15" customHeight="1" x14ac:dyDescent="0.25">
      <c r="A25" s="11"/>
      <c r="B25" s="83"/>
      <c r="C25" s="85"/>
      <c r="D25" s="11"/>
    </row>
    <row r="26" spans="1:4" ht="15" customHeight="1" x14ac:dyDescent="0.25">
      <c r="A26" s="11"/>
      <c r="B26" s="82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dN0l0nid8ZygqrNfy61DPhq+dV8jlazYPzMn6Z8ZAfG/SUl5BDrn/VDZq2Jg83vHt10f6W1KveOw5g2WcjNIeQ==" saltValue="hVKlPEIqKac2ABDsVXe7ag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2026-09-30T10:35:44Z</dcterms:modified>
</cp:coreProperties>
</file>