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Denne_projektmappe" defaultThemeVersion="124226"/>
  <mc:AlternateContent xmlns:mc="http://schemas.openxmlformats.org/markup-compatibility/2006">
    <mc:Choice Requires="x15">
      <x15ac:absPath xmlns:x15ac="http://schemas.microsoft.com/office/spreadsheetml/2010/11/ac" url="E:\VAND\Sagsbehandling\Drikkevand\Læsø Vand AS (V127)\ØR2025\"/>
    </mc:Choice>
  </mc:AlternateContent>
  <xr:revisionPtr revIDLastSave="0" documentId="13_ncr:1_{34D100EF-CB65-44C7-BD7A-CD9CA694F792}"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<sst xmlns="http://schemas.openxmlformats.org/spreadsheetml/2006/main" count="333" uniqueCount="144">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</sst>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ljLcSwPQ7AlqBgRObxIEMjvC2CL/k9OYg9BqB6Qwms5T0QsCtS7m8LqU96vWkqIM55bqtt/EVoqQOpv6uiTsSg==" saltValue="Vn1GH6qDA8LeUQ30bofTv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opMUgs49hAREMK1V+Y/pYAhUOzSzq6mLBd50QlGD+AfF4W/V0m1xi2OepaYJ3tXdeXfFeOUCMqpddC3p1nXTZg==" saltValue="TMJXCnmwTYOGSTVNN6pL6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x9EzwqGB0+bcb14ATdh+EH3hJdzDqgzSS/gPV07tbWhIVb7TXJz8NZjsANp/+bYt9Et0lSEgqycpStBAXmhsiA==" saltValue="k8jndjtYZBhy5sh3G89me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b1OzfB6GzKlGMEtaPXwELXXWJt4YcA/uVHB7YLn0mdUwZ2S1jibaGsN7WH0rhRSBdLjOjeRL/mTAfjdCmAQ0UA==" saltValue="bpHfU8o+kBdfv0lwIQCJm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nFgZhA5VHTWoF0he0W1VrMfa6WsLyM6bxiTbFNh/7/CHOCA8NP1sV/BKdT5DAMsHBXqr1/PVrFVjNdCYnVjWjw==" saltValue="uDXb+0QO+m+8f+NDWkWbo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xwMUQGKXUFyWtVvjcKTQEkYe3lSlQmEq8smUXSeCvKmA1Z5kIAaQyZPFxmysrdfgwust4DCvKAK5iJxYt59O6w==" saltValue="plnMz8Dl/Pvy06QtnRGt5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142</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kilfyIrmTQqRMQxioRgLPhUtWxFekEOWuvEUvnmSp3CA9GM+5iUODAFKKOfkEb1AsJfmyWy946ZA0Wtql4Mn3A==" saltValue="UrScerA9yIYKJVK7kOh0f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4465290.3418146446</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296048.74966231093</v>
      </c>
      <c r="D13" s="44" t="s">
        <v>3</v>
      </c>
      <c r="E13" s="1"/>
    </row>
    <row r="14" spans="1:5" ht="17.100000000000001" customHeight="1" x14ac:dyDescent="0.25">
      <c r="A14" s="1"/>
      <c r="B14" s="22" t="s">
        <v>36</v>
      </c>
      <c r="C14" s="8">
        <f>-SUM(C9,C10:C13)*'Fane 11. Nøgletal'!C16</f>
        <v>-80942.764555108253</v>
      </c>
      <c r="D14" s="44" t="s">
        <v>3</v>
      </c>
      <c r="E14" s="1"/>
    </row>
    <row r="15" spans="1:5" ht="15" customHeight="1" x14ac:dyDescent="0.25">
      <c r="A15" s="1"/>
      <c r="B15" s="41" t="s">
        <v>19</v>
      </c>
      <c r="C15" s="9">
        <f>SUM(C9,C10:C14)</f>
        <v>4680396.3269218476</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1079981.0411249499</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-221650.16666666701</v>
      </c>
      <c r="D26" s="47" t="s">
        <v>3</v>
      </c>
      <c r="E26" s="1"/>
    </row>
    <row r="27" spans="1:5" x14ac:dyDescent="0.25">
      <c r="A27" s="1"/>
      <c r="B27" s="46" t="s">
        <v>53</v>
      </c>
      <c r="C27" s="10">
        <f>SUM(C15,C17,C22,C24,C26)</f>
        <v>5538727.2013801308</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CAXbd6HuFREzJW9OU62SCIeyK69qzBtnoYgo29a7fkE5E2Mn4yN3Ssa3F8PMhitEDykXk1vYZebhi9I7MHY7g==" saltValue="fk6uKdWeN9d1Wz9V2tmAj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4680396.3269218476</v>
      </c>
      <c r="D9" s="44" t="s">
        <v>3</v>
      </c>
      <c r="E9" s="1"/>
    </row>
    <row r="10" spans="1:5" ht="15" customHeight="1" x14ac:dyDescent="0.25">
      <c r="A10" s="1"/>
      <c r="B10" s="24" t="s">
        <v>17</v>
      </c>
      <c r="C10" s="7">
        <f>C9*'Fane 11. Nøgletal'!C11</f>
        <v>310310.27647491847</v>
      </c>
      <c r="D10" s="44" t="s">
        <v>3</v>
      </c>
      <c r="E10" s="1"/>
    </row>
    <row r="11" spans="1:5" ht="15" customHeight="1" x14ac:dyDescent="0.25">
      <c r="A11" s="1"/>
      <c r="B11" s="24" t="s">
        <v>36</v>
      </c>
      <c r="C11" s="7">
        <f>-SUM(C9:C10)*'Fane 11. Nøgletal'!C16</f>
        <v>-84842.012257745024</v>
      </c>
      <c r="D11" s="44" t="s">
        <v>3</v>
      </c>
      <c r="E11" s="1"/>
    </row>
    <row r="12" spans="1:5" ht="15" customHeight="1" x14ac:dyDescent="0.25">
      <c r="A12" s="1"/>
      <c r="B12" s="51" t="s">
        <v>19</v>
      </c>
      <c r="C12" s="9">
        <f>SUM(C9:C11)</f>
        <v>4905864.5911390204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1151583.7841515341</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-221650.16666666701</v>
      </c>
      <c r="D18" s="47" t="s">
        <v>3</v>
      </c>
      <c r="E18" s="1"/>
    </row>
    <row r="19" spans="1:5" x14ac:dyDescent="0.25">
      <c r="A19" s="1"/>
      <c r="B19" s="46" t="s">
        <v>59</v>
      </c>
      <c r="C19" s="10">
        <f>SUM(C12,C14,C16,C18)</f>
        <v>5835798.208623887</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TXURV9heNxl6kBdIcLyXGOsEVoZBRy4p2ANYCpXlz8ekhr2+fIrM6NFiTSHKPsxI7NFqQlTl6XIF+QiR2PfCw==" saltValue="AHD4XGfQ24bcLxD6XtLvk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4905864.5911390204</v>
      </c>
      <c r="D9" s="44" t="s">
        <v>3</v>
      </c>
      <c r="E9" s="1"/>
    </row>
    <row r="10" spans="1:5" ht="15" customHeight="1" x14ac:dyDescent="0.25">
      <c r="A10" s="1"/>
      <c r="B10" s="24" t="s">
        <v>17</v>
      </c>
      <c r="C10" s="7">
        <f>C9*'Fane 11. Nøgletal'!C11</f>
        <v>325258.82239251706</v>
      </c>
      <c r="D10" s="44" t="s">
        <v>3</v>
      </c>
      <c r="E10" s="1"/>
    </row>
    <row r="11" spans="1:5" ht="15" customHeight="1" x14ac:dyDescent="0.25">
      <c r="A11" s="1"/>
      <c r="B11" s="24" t="s">
        <v>36</v>
      </c>
      <c r="C11" s="7">
        <f>-SUM(C9:C10)*'Fane 11. Nøgletal'!C16</f>
        <v>-88929.098030036141</v>
      </c>
      <c r="D11" s="44" t="s">
        <v>3</v>
      </c>
      <c r="E11" s="1"/>
    </row>
    <row r="12" spans="1:5" x14ac:dyDescent="0.25">
      <c r="A12" s="1"/>
      <c r="B12" s="51" t="s">
        <v>19</v>
      </c>
      <c r="C12" s="9">
        <f>SUM(C9:C11)</f>
        <v>5142194.3155015009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1227933.7890407809</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-221650.16666666701</v>
      </c>
      <c r="D18" s="47" t="s">
        <v>3</v>
      </c>
      <c r="E18" s="1"/>
    </row>
    <row r="19" spans="1:5" x14ac:dyDescent="0.25">
      <c r="A19" s="1"/>
      <c r="B19" s="46" t="s">
        <v>90</v>
      </c>
      <c r="C19" s="10">
        <f>SUM(C12,C14,C16,C18)</f>
        <v>6148477.9378756145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w+eeor0f2l/EG9AzdRtaoZYpsMW/MB4vS+dAcGIirW85pCbng2c/uGhhBBHswJHD+gWMn5pzNTlgmXfn40s8w==" saltValue="2fj6cDk74tLt59MjzxwQY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5142194.3155015009</v>
      </c>
      <c r="D9" s="44" t="s">
        <v>3</v>
      </c>
      <c r="E9" s="1"/>
    </row>
    <row r="10" spans="1:5" ht="15" customHeight="1" x14ac:dyDescent="0.25">
      <c r="A10" s="1"/>
      <c r="B10" s="24" t="s">
        <v>17</v>
      </c>
      <c r="C10" s="7">
        <f>C9*'Fane 11. Nøgletal'!C11</f>
        <v>340927.48311774951</v>
      </c>
      <c r="D10" s="44" t="s">
        <v>3</v>
      </c>
      <c r="E10" s="1"/>
    </row>
    <row r="11" spans="1:5" ht="15" customHeight="1" x14ac:dyDescent="0.25">
      <c r="A11" s="1"/>
      <c r="B11" s="24" t="s">
        <v>36</v>
      </c>
      <c r="C11" s="7">
        <f>-SUM(C9:C10)*'Fane 11. Nøgletal'!C16</f>
        <v>-93213.070576527272</v>
      </c>
      <c r="D11" s="44" t="s">
        <v>3</v>
      </c>
      <c r="E11" s="1"/>
    </row>
    <row r="12" spans="1:5" x14ac:dyDescent="0.25">
      <c r="A12" s="1"/>
      <c r="B12" s="51" t="s">
        <v>19</v>
      </c>
      <c r="C12" s="9">
        <f>SUM(C9:C11)</f>
        <v>5389908.7280427236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1309345.7992541848</v>
      </c>
      <c r="D14" s="47" t="s">
        <v>3</v>
      </c>
      <c r="E14" s="1"/>
    </row>
    <row r="15" spans="1:5" ht="15" customHeight="1" x14ac:dyDescent="0.25">
      <c r="A15" s="1"/>
      <c r="B15" s="46" t="s">
        <v>56</v>
      </c>
      <c r="C15" s="46"/>
      <c r="D15" s="46"/>
      <c r="E15" s="1"/>
    </row>
    <row r="16" spans="1:5" ht="15" customHeight="1" x14ac:dyDescent="0.25">
      <c r="A16" s="1"/>
      <c r="B16" s="47" t="s">
        <v>57</v>
      </c>
      <c r="C16" s="9">
        <f>'Fane 6. Skattesagen'!C17</f>
        <v>-221650.16666666701</v>
      </c>
      <c r="D16" s="47" t="s">
        <v>3</v>
      </c>
      <c r="E16" s="1"/>
    </row>
    <row r="17" spans="1:5" x14ac:dyDescent="0.25">
      <c r="A17" s="1"/>
      <c r="B17" s="46" t="s">
        <v>101</v>
      </c>
      <c r="C17" s="10">
        <f>SUM(C12,C14,C16)</f>
        <v>6477604.3606302412</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Q6JUWtMNVeqq7OkV6vOw0ksJDDeNIBecJtdPTDlYyo3GJLlF1LUxl7aA7V7jGBTRJhaoV+NxpBKY/R1VxVhPw==" saltValue="ucF4T1dSIwnn8WHt2jSY8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4386358.6943809967</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156154.36951996348</v>
      </c>
      <c r="D13" s="44" t="s">
        <v>3</v>
      </c>
      <c r="E13" s="1"/>
    </row>
    <row r="14" spans="1:5" x14ac:dyDescent="0.25">
      <c r="A14" s="1"/>
      <c r="B14" s="22" t="s">
        <v>36</v>
      </c>
      <c r="C14" s="8">
        <v>-77222.722086316338</v>
      </c>
      <c r="D14" s="44" t="s">
        <v>3</v>
      </c>
      <c r="E14" s="1"/>
    </row>
    <row r="15" spans="1:5" x14ac:dyDescent="0.25">
      <c r="A15" s="1"/>
      <c r="B15" s="41" t="s">
        <v>19</v>
      </c>
      <c r="C15" s="9">
        <v>4465290.3418146446</v>
      </c>
      <c r="D15" s="47" t="s">
        <v>3</v>
      </c>
      <c r="E15" s="1"/>
    </row>
    <row r="16" spans="1:5" x14ac:dyDescent="0.25">
      <c r="A16" s="1"/>
      <c r="B16" s="46" t="s">
        <v>11</v>
      </c>
      <c r="C16" s="46"/>
      <c r="D16" s="46"/>
      <c r="E16" s="1"/>
    </row>
    <row r="17" spans="1:5" x14ac:dyDescent="0.25">
      <c r="A17" s="1"/>
      <c r="B17" s="47" t="s">
        <v>11</v>
      </c>
      <c r="C17" s="9">
        <v>1147222.6417299199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-221650.16666666701</v>
      </c>
      <c r="D26" s="47" t="s">
        <v>3</v>
      </c>
      <c r="E26" s="1"/>
    </row>
    <row r="27" spans="1:5" ht="15" customHeight="1" x14ac:dyDescent="0.25">
      <c r="A27" s="1"/>
      <c r="B27" s="46" t="s">
        <v>47</v>
      </c>
      <c r="C27" s="10">
        <v>5390862.8168778978</v>
      </c>
      <c r="D27" s="11" t="s">
        <v>3</v>
      </c>
      <c r="E27" s="1"/>
    </row>
    <row r="28" spans="1:5" ht="30" customHeight="1" x14ac:dyDescent="0.25">
      <c r="A28" s="1"/>
      <c r="B28" s="85" t="s">
        <v>141</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CS2814DIPJfuiN87s8r8haEH0BP9D7OYgi/Ybe2wUUUkMdGOW+P13tFBgZr24OCXPzmssD4dAlCjL3T+PM791A==" saltValue="+I2Xe7oQ6QLcDMhbmXfsC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942397</v>
      </c>
      <c r="D10" s="12" t="s">
        <v>3</v>
      </c>
      <c r="E10" s="1"/>
    </row>
    <row r="11" spans="1:5" x14ac:dyDescent="0.25">
      <c r="A11" s="1"/>
      <c r="B11" s="55" t="s">
        <v>139</v>
      </c>
      <c r="C11" s="56">
        <v>2680</v>
      </c>
      <c r="D11" s="12" t="s">
        <v>3</v>
      </c>
      <c r="E11" s="1"/>
    </row>
    <row r="12" spans="1:5" x14ac:dyDescent="0.25">
      <c r="A12" s="1"/>
      <c r="B12" s="55" t="s">
        <v>140</v>
      </c>
      <c r="C12" s="56">
        <v>4778</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949855</v>
      </c>
      <c r="D18" s="11" t="s">
        <v>3</v>
      </c>
      <c r="E18" s="1"/>
    </row>
    <row r="19" spans="1:5" x14ac:dyDescent="0.25">
      <c r="A19" s="1"/>
      <c r="B19" s="65" t="s">
        <v>105</v>
      </c>
      <c r="C19" s="10">
        <f>C18*(1+'Fane 11. Nøgletal'!C11)^2</f>
        <v>1079981.0411249499</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gysveeW+AmIuf8Aeg1YGeZ432lcJfZDzKNlXH6aFgFDasJX30MDw4cub86nkfAuI6UH2QBmEHZtzRYuC/QwdNQ==" saltValue="Qpmx2bc3Nl6Xvg4h6zLRi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481744.99216280598</v>
      </c>
      <c r="D9" s="12" t="s">
        <v>3</v>
      </c>
      <c r="E9" s="1"/>
    </row>
    <row r="10" spans="1:5" x14ac:dyDescent="0.25">
      <c r="A10" s="1"/>
      <c r="B10" s="49" t="s">
        <v>122</v>
      </c>
      <c r="C10" s="8">
        <v>325172.02353785187</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481744.99216280598</v>
      </c>
      <c r="D16" s="12" t="s">
        <v>3</v>
      </c>
      <c r="E16" s="1"/>
    </row>
    <row r="17" spans="1:5" ht="26.25" x14ac:dyDescent="0.25">
      <c r="A17" s="1"/>
      <c r="B17" s="62" t="s">
        <v>143</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5300523.3172674496</v>
      </c>
      <c r="D21" s="12" t="s">
        <v>3</v>
      </c>
      <c r="E21" s="1"/>
    </row>
    <row r="22" spans="1:5" x14ac:dyDescent="0.25">
      <c r="A22" s="1"/>
      <c r="B22" s="49" t="s">
        <v>129</v>
      </c>
      <c r="C22" s="8">
        <v>5065901</v>
      </c>
      <c r="D22" s="12" t="s">
        <v>3</v>
      </c>
      <c r="E22" s="1"/>
    </row>
    <row r="23" spans="1:5" x14ac:dyDescent="0.25">
      <c r="A23" s="1"/>
      <c r="B23" s="49" t="s">
        <v>24</v>
      </c>
      <c r="C23" s="8">
        <v>0</v>
      </c>
      <c r="D23" s="12" t="s">
        <v>3</v>
      </c>
      <c r="E23" s="1"/>
    </row>
    <row r="24" spans="1:5" x14ac:dyDescent="0.25">
      <c r="A24" s="1"/>
      <c r="B24" s="48" t="s">
        <v>130</v>
      </c>
      <c r="C24" s="54">
        <f>C21-C22-C23</f>
        <v>234622.31726744957</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Heo6/G39l3bvy3fQjAd1nkEiicmC36MXERuZ27fsRDWkd6+yQYwv3/JptPQL6LZRaHfABiWsx26LftegDAG8Mg==" saltValue="OXySa2z5rXx5JgrFJxNW9A=="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-221650.16666666701</v>
      </c>
      <c r="D12" s="8" t="s">
        <v>3</v>
      </c>
      <c r="E12" s="1"/>
    </row>
    <row r="13" spans="1:5" x14ac:dyDescent="0.25">
      <c r="A13" s="1"/>
      <c r="B13" s="45" t="s">
        <v>80</v>
      </c>
      <c r="C13" s="8">
        <v>-221650.16666666701</v>
      </c>
      <c r="D13" s="8" t="s">
        <v>3</v>
      </c>
      <c r="E13" s="1"/>
    </row>
    <row r="14" spans="1:5" x14ac:dyDescent="0.25">
      <c r="A14" s="1"/>
      <c r="B14" s="45" t="s">
        <v>81</v>
      </c>
      <c r="C14" s="8">
        <v>-221650.16666666701</v>
      </c>
      <c r="D14" s="8" t="s">
        <v>3</v>
      </c>
      <c r="E14" s="1"/>
    </row>
    <row r="15" spans="1:5" x14ac:dyDescent="0.25">
      <c r="A15" s="1"/>
      <c r="B15" s="45" t="s">
        <v>82</v>
      </c>
      <c r="C15" s="8">
        <v>-221650.16666666701</v>
      </c>
      <c r="D15" s="8" t="s">
        <v>3</v>
      </c>
      <c r="E15" s="1"/>
    </row>
    <row r="16" spans="1:5" x14ac:dyDescent="0.25">
      <c r="A16" s="1"/>
      <c r="B16" s="45" t="s">
        <v>83</v>
      </c>
      <c r="C16" s="8">
        <v>-221650.16666666701</v>
      </c>
      <c r="D16" s="8" t="s">
        <v>3</v>
      </c>
      <c r="E16" s="1"/>
    </row>
    <row r="17" spans="1:5" x14ac:dyDescent="0.25">
      <c r="A17" s="1"/>
      <c r="B17" s="45" t="s">
        <v>84</v>
      </c>
      <c r="C17" s="8">
        <v>-221650.16666666701</v>
      </c>
      <c r="D17" s="8" t="s">
        <v>3</v>
      </c>
      <c r="E17" s="1"/>
    </row>
    <row r="18" spans="1:5" x14ac:dyDescent="0.25">
      <c r="A18" s="1"/>
      <c r="B18" s="59" t="s">
        <v>85</v>
      </c>
      <c r="C18" s="10">
        <f>SUM(C10:C17)</f>
        <v>-1329901.0000000021</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d1N8l8g8ll1P/YyIdIZL0P46Z8w1Jn08PEso5JyYQnyLWZBxktg6GNxi/NH5hIxSOL17ZD4IItlVEnuUCDmg==" saltValue="6fEi7LbN8i4pJbU/+3wglQ=="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2024-08-16T09:02:27Z</dcterms:modified>
</cp:coreProperties>
</file>