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SSENS RENSNING AS (S005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G16" i="30" l="1"/>
  <c r="G20" i="30" s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<sst xmlns="http://schemas.openxmlformats.org/spreadsheetml/2006/main" count="706" uniqueCount="286">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</sst>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7" t="s">
        <v>284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245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17</v>
      </c>
      <c r="D14" s="79" t="s">
        <v>246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37</v>
      </c>
      <c r="D15" s="79" t="s">
        <v>160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38</v>
      </c>
      <c r="D16" s="79" t="s">
        <v>247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144</v>
      </c>
      <c r="D17" s="79" t="s">
        <v>248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124</v>
      </c>
      <c r="D18" s="76" t="s">
        <v>110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125</v>
      </c>
      <c r="D19" s="76" t="s">
        <v>111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7</v>
      </c>
      <c r="D20" s="76" t="s">
        <v>10</v>
      </c>
      <c r="E20" s="77"/>
      <c r="F20" s="77"/>
      <c r="G20" s="78"/>
      <c r="H20" s="1"/>
      <c r="I20" s="1"/>
    </row>
    <row r="21" spans="1:9" x14ac:dyDescent="0.25">
      <c r="A21" s="1"/>
      <c r="B21" s="1"/>
      <c r="C21" s="6" t="s">
        <v>126</v>
      </c>
      <c r="D21" s="83" t="s">
        <v>13</v>
      </c>
      <c r="E21" s="84"/>
      <c r="F21" s="84"/>
      <c r="G21" s="85"/>
      <c r="H21" s="1"/>
      <c r="I21" s="1"/>
    </row>
    <row r="22" spans="1:9" x14ac:dyDescent="0.25">
      <c r="A22" s="1"/>
      <c r="B22" s="1"/>
      <c r="C22" s="6" t="s">
        <v>91</v>
      </c>
      <c r="D22" s="70" t="s">
        <v>249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195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9</v>
      </c>
      <c r="D24" s="70" t="s">
        <v>39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127</v>
      </c>
      <c r="D25" s="70" t="s">
        <v>92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128</v>
      </c>
      <c r="D26" s="70" t="s">
        <v>93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129</v>
      </c>
      <c r="D27" s="70" t="s">
        <v>94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16</v>
      </c>
      <c r="D28" s="70" t="s">
        <v>161</v>
      </c>
      <c r="E28" s="71"/>
      <c r="F28" s="71"/>
      <c r="G28" s="72"/>
      <c r="H28" s="1"/>
      <c r="I28" s="1"/>
    </row>
    <row r="29" spans="1:9" x14ac:dyDescent="0.25">
      <c r="A29" s="1"/>
      <c r="B29" s="1"/>
      <c r="C29" s="6" t="s">
        <v>41</v>
      </c>
      <c r="D29" s="70" t="s">
        <v>40</v>
      </c>
      <c r="E29" s="71"/>
      <c r="F29" s="71"/>
      <c r="G29" s="72"/>
      <c r="H29" s="1"/>
      <c r="I29" s="1"/>
    </row>
    <row r="30" spans="1:9" x14ac:dyDescent="0.25">
      <c r="A30" s="1"/>
      <c r="B30" s="1"/>
      <c r="C30" s="6" t="s">
        <v>42</v>
      </c>
      <c r="D30" s="73" t="s">
        <v>123</v>
      </c>
      <c r="E30" s="74"/>
      <c r="F30" s="74"/>
      <c r="G30" s="7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hsr9EQdG+RakZ/FHGSs9qgNAwS1grHFrIggWQVHbaoNPYmiGdIkR7qOqsyGjQzOj15XW7+AzuzQcNfa9IfTvA==" saltValue="OPR7+ZDtKNZ22gxCOh0Ry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132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0" t="s">
        <v>208</v>
      </c>
      <c r="C8" s="101"/>
      <c r="D8" s="102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789539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263</v>
      </c>
      <c r="C11" s="9">
        <v>73049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364001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154845</v>
      </c>
      <c r="D13" s="14" t="s">
        <v>3</v>
      </c>
      <c r="E13" s="1"/>
      <c r="F13" s="1"/>
    </row>
    <row r="14" spans="1:6" x14ac:dyDescent="0.25">
      <c r="A14" s="1"/>
      <c r="B14" s="63" t="s">
        <v>266</v>
      </c>
      <c r="C14" s="9">
        <v>200000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1581434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1591888.6862162603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00" t="s">
        <v>142</v>
      </c>
      <c r="C19" s="101"/>
      <c r="D19" s="102"/>
      <c r="E19" s="1"/>
      <c r="F19" s="1"/>
    </row>
    <row r="20" spans="1:6" x14ac:dyDescent="0.25">
      <c r="A20" s="1"/>
      <c r="B20" s="63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3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3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100"/>
      <c r="C24" s="101"/>
      <c r="D24" s="102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00" t="s">
        <v>115</v>
      </c>
      <c r="C27" s="101"/>
      <c r="D27" s="102"/>
      <c r="E27" s="1"/>
      <c r="F27" s="1"/>
    </row>
    <row r="28" spans="1:6" x14ac:dyDescent="0.2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100"/>
      <c r="C32" s="101"/>
      <c r="D32" s="102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bXlgRQFUBviPlp/WS3Kl2B9yepulHd2m34DWbkhtyZaSYUdUQf+0T2GofeBStUL0vLFL7JfE2S++QonWk/+sAA==" saltValue="MTpWyw1Z/wxz3te+teEJ9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ht="29.25" customHeight="1" x14ac:dyDescent="0.25">
      <c r="A3" s="1"/>
      <c r="B3" s="93" t="s">
        <v>212</v>
      </c>
      <c r="C3" s="93"/>
      <c r="D3" s="93"/>
      <c r="E3" s="93"/>
      <c r="F3" s="93"/>
      <c r="G3" s="1"/>
    </row>
    <row r="4" spans="1:8" ht="15" customHeight="1" x14ac:dyDescent="0.25">
      <c r="A4" s="1"/>
      <c r="B4" s="93"/>
      <c r="C4" s="93"/>
      <c r="D4" s="93"/>
      <c r="E4" s="93"/>
      <c r="F4" s="93"/>
      <c r="G4" s="1"/>
    </row>
    <row r="5" spans="1:8" ht="15" customHeight="1" x14ac:dyDescent="0.25">
      <c r="A5" s="1"/>
      <c r="B5" s="51"/>
      <c r="C5" s="51"/>
      <c r="D5" s="51"/>
      <c r="E5" s="51"/>
      <c r="F5" s="51"/>
      <c r="G5" s="1"/>
    </row>
    <row r="6" spans="1:8" ht="15" customHeight="1" x14ac:dyDescent="0.25">
      <c r="A6" s="1"/>
      <c r="B6" s="51"/>
      <c r="C6" s="51"/>
      <c r="D6" s="51"/>
      <c r="E6" s="51"/>
      <c r="F6" s="5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100" t="s">
        <v>268</v>
      </c>
      <c r="C8" s="101"/>
      <c r="D8" s="101"/>
      <c r="E8" s="101"/>
      <c r="F8" s="102"/>
      <c r="G8" s="1"/>
    </row>
    <row r="9" spans="1:8" x14ac:dyDescent="0.25">
      <c r="A9" s="1"/>
      <c r="B9" s="105" t="s">
        <v>269</v>
      </c>
      <c r="C9" s="106"/>
      <c r="D9" s="107"/>
      <c r="E9" s="9">
        <v>358670.58900000155</v>
      </c>
      <c r="F9" s="14" t="s">
        <v>3</v>
      </c>
      <c r="G9" s="1"/>
    </row>
    <row r="10" spans="1:8" x14ac:dyDescent="0.25">
      <c r="A10" s="1"/>
      <c r="B10" s="105" t="s">
        <v>270</v>
      </c>
      <c r="C10" s="106"/>
      <c r="D10" s="107"/>
      <c r="E10" s="9">
        <v>-2067264.4852146208</v>
      </c>
      <c r="F10" s="14" t="s">
        <v>3</v>
      </c>
      <c r="G10" s="1"/>
    </row>
    <row r="11" spans="1:8" x14ac:dyDescent="0.25">
      <c r="A11" s="1"/>
      <c r="B11" s="105" t="s">
        <v>271</v>
      </c>
      <c r="C11" s="106"/>
      <c r="D11" s="107"/>
      <c r="E11" s="9">
        <v>-1708593.8962146193</v>
      </c>
      <c r="F11" s="14" t="s">
        <v>3</v>
      </c>
      <c r="G11" s="1"/>
    </row>
    <row r="12" spans="1:8" x14ac:dyDescent="0.25">
      <c r="A12" s="1"/>
      <c r="B12" s="105" t="s">
        <v>272</v>
      </c>
      <c r="C12" s="106"/>
      <c r="D12" s="107"/>
      <c r="E12" s="9">
        <v>-1798730.2771150656</v>
      </c>
      <c r="F12" s="14" t="s">
        <v>3</v>
      </c>
      <c r="G12" s="1"/>
      <c r="H12" s="49"/>
    </row>
    <row r="13" spans="1:8" x14ac:dyDescent="0.25">
      <c r="A13" s="1"/>
      <c r="B13" s="38"/>
      <c r="C13" s="32"/>
      <c r="D13" s="32"/>
      <c r="E13" s="32"/>
      <c r="F13" s="20"/>
      <c r="G13" s="1"/>
    </row>
    <row r="14" spans="1:8" ht="51.75" customHeight="1" x14ac:dyDescent="0.25">
      <c r="A14" s="1"/>
      <c r="B14" s="90" t="s">
        <v>273</v>
      </c>
      <c r="C14" s="91"/>
      <c r="D14" s="91"/>
      <c r="E14" s="91"/>
      <c r="F14" s="92"/>
      <c r="G14" s="1"/>
    </row>
    <row r="15" spans="1:8" ht="27" customHeight="1" x14ac:dyDescent="0.25">
      <c r="A15" s="1"/>
      <c r="B15" s="1"/>
      <c r="C15" s="1"/>
      <c r="D15" s="1"/>
      <c r="E15" s="1"/>
      <c r="F15" s="1"/>
      <c r="G15" s="1"/>
    </row>
    <row r="16" spans="1:8" x14ac:dyDescent="0.25">
      <c r="A16" s="1"/>
      <c r="B16" s="100" t="s">
        <v>274</v>
      </c>
      <c r="C16" s="101"/>
      <c r="D16" s="101"/>
      <c r="E16" s="101"/>
      <c r="F16" s="102"/>
      <c r="G16" s="1"/>
    </row>
    <row r="17" spans="1:8" x14ac:dyDescent="0.25">
      <c r="A17" s="1"/>
      <c r="B17" s="105" t="s">
        <v>275</v>
      </c>
      <c r="C17" s="106"/>
      <c r="D17" s="107"/>
      <c r="E17" s="9">
        <v>-899365</v>
      </c>
      <c r="F17" s="14" t="s">
        <v>3</v>
      </c>
      <c r="G17" s="1"/>
    </row>
    <row r="18" spans="1:8" x14ac:dyDescent="0.25">
      <c r="A18" s="1"/>
      <c r="B18" s="105" t="s">
        <v>276</v>
      </c>
      <c r="C18" s="106"/>
      <c r="D18" s="107"/>
      <c r="E18" s="9">
        <v>-899365</v>
      </c>
      <c r="F18" s="14" t="s">
        <v>3</v>
      </c>
      <c r="G18" s="1"/>
    </row>
    <row r="19" spans="1:8" x14ac:dyDescent="0.25">
      <c r="A19" s="1"/>
      <c r="B19" s="38"/>
      <c r="C19" s="32"/>
      <c r="D19" s="32"/>
      <c r="E19" s="32"/>
      <c r="F19" s="20"/>
      <c r="G19" s="1"/>
    </row>
    <row r="20" spans="1:8" ht="29.25" customHeight="1" x14ac:dyDescent="0.25">
      <c r="A20" s="1"/>
      <c r="B20" s="90" t="s">
        <v>277</v>
      </c>
      <c r="C20" s="91"/>
      <c r="D20" s="91"/>
      <c r="E20" s="91"/>
      <c r="F20" s="92"/>
      <c r="G20" s="1"/>
    </row>
    <row r="21" spans="1:8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55" t="s">
        <v>213</v>
      </c>
      <c r="C22" s="56"/>
      <c r="D22" s="56"/>
      <c r="E22" s="56"/>
      <c r="F22" s="57"/>
      <c r="G22" s="1"/>
    </row>
    <row r="23" spans="1:8" x14ac:dyDescent="0.25">
      <c r="A23" s="1"/>
      <c r="B23" s="60" t="s">
        <v>214</v>
      </c>
      <c r="C23" s="61"/>
      <c r="D23" s="62"/>
      <c r="E23" s="9">
        <v>20964730.373838972</v>
      </c>
      <c r="F23" s="14" t="s">
        <v>3</v>
      </c>
      <c r="G23" s="1"/>
    </row>
    <row r="24" spans="1:8" x14ac:dyDescent="0.25">
      <c r="A24" s="1"/>
      <c r="B24" s="60" t="s">
        <v>215</v>
      </c>
      <c r="C24" s="61"/>
      <c r="D24" s="62"/>
      <c r="E24" s="9">
        <v>21557193.02</v>
      </c>
      <c r="F24" s="14" t="s">
        <v>3</v>
      </c>
      <c r="G24" s="1"/>
    </row>
    <row r="25" spans="1:8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8" x14ac:dyDescent="0.25">
      <c r="A26" s="1"/>
      <c r="B26" s="58" t="s">
        <v>278</v>
      </c>
      <c r="C26" s="59"/>
      <c r="D26" s="65"/>
      <c r="E26" s="48">
        <f>E23-(E24-E25)</f>
        <v>-592462.64616102725</v>
      </c>
      <c r="F26" s="17" t="s">
        <v>3</v>
      </c>
      <c r="G26" s="1"/>
    </row>
    <row r="27" spans="1:8" x14ac:dyDescent="0.25">
      <c r="A27" s="1"/>
      <c r="B27" s="38"/>
      <c r="C27" s="32"/>
      <c r="D27" s="32"/>
      <c r="E27" s="32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"/>
      <c r="C29" s="1"/>
      <c r="D29" s="1"/>
      <c r="E29" s="1"/>
      <c r="F29" s="1"/>
      <c r="G29" s="1"/>
      <c r="H29" s="49"/>
    </row>
    <row r="30" spans="1:8" x14ac:dyDescent="0.25">
      <c r="A30" s="1"/>
      <c r="B30" s="100" t="s">
        <v>186</v>
      </c>
      <c r="C30" s="101"/>
      <c r="D30" s="101"/>
      <c r="E30" s="101"/>
      <c r="F30" s="102"/>
      <c r="G30" s="1"/>
    </row>
    <row r="31" spans="1:8" x14ac:dyDescent="0.25">
      <c r="A31" s="1"/>
      <c r="B31" s="121" t="s">
        <v>282</v>
      </c>
      <c r="C31" s="122"/>
      <c r="D31" s="123"/>
      <c r="E31" s="9">
        <v>0</v>
      </c>
      <c r="F31" s="14"/>
      <c r="G31" s="1"/>
    </row>
    <row r="32" spans="1:8" x14ac:dyDescent="0.25">
      <c r="A32" s="1"/>
      <c r="B32" s="121" t="s">
        <v>187</v>
      </c>
      <c r="C32" s="122"/>
      <c r="D32" s="123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-2391192.6461610273</v>
      </c>
      <c r="F32" s="14" t="s">
        <v>3</v>
      </c>
      <c r="G32" s="1"/>
    </row>
    <row r="33" spans="1:7" x14ac:dyDescent="0.25">
      <c r="A33" s="1"/>
      <c r="B33" s="121" t="s">
        <v>120</v>
      </c>
      <c r="C33" s="122"/>
      <c r="D33" s="123"/>
      <c r="E33" s="9">
        <v>2</v>
      </c>
      <c r="F33" s="14" t="s">
        <v>21</v>
      </c>
      <c r="G33" s="1"/>
    </row>
    <row r="34" spans="1:7" x14ac:dyDescent="0.25">
      <c r="A34" s="1"/>
      <c r="B34" s="117" t="s">
        <v>188</v>
      </c>
      <c r="C34" s="117"/>
      <c r="D34" s="117"/>
      <c r="E34" s="10">
        <f>E32/E33</f>
        <v>-1195596.3230805136</v>
      </c>
      <c r="F34" s="17" t="s">
        <v>3</v>
      </c>
      <c r="G34" s="1"/>
    </row>
    <row r="35" spans="1:7" x14ac:dyDescent="0.25">
      <c r="A35" s="1"/>
      <c r="B35" s="118"/>
      <c r="C35" s="119"/>
      <c r="D35" s="119"/>
      <c r="E35" s="119"/>
      <c r="F35" s="120"/>
      <c r="G35" s="1"/>
    </row>
    <row r="36" spans="1:7" ht="75" customHeight="1" x14ac:dyDescent="0.25">
      <c r="A36" s="1"/>
      <c r="B36" s="90" t="s">
        <v>281</v>
      </c>
      <c r="C36" s="91"/>
      <c r="D36" s="91"/>
      <c r="E36" s="91"/>
      <c r="F36" s="9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UYvN+EFxgtpqCCuW7FB4eftnjowpA17hv257q99CCxXHYT1ZbNCME42cLfNd+gj4HNed/bG7aiAhig00cecUSQ==" saltValue="/1Nyo0rnpwF6+5tt+sY5dw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216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0" t="s">
        <v>217</v>
      </c>
      <c r="C9" s="101"/>
      <c r="D9" s="101"/>
      <c r="E9" s="101"/>
      <c r="F9" s="102"/>
      <c r="G9" s="1"/>
    </row>
    <row r="10" spans="1:7" x14ac:dyDescent="0.25">
      <c r="A10" s="1"/>
      <c r="B10" s="90" t="s">
        <v>118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105" t="s">
        <v>218</v>
      </c>
      <c r="C11" s="106"/>
      <c r="D11" s="107"/>
      <c r="E11" s="7">
        <v>0</v>
      </c>
      <c r="F11" s="8" t="s">
        <v>3</v>
      </c>
      <c r="G11" s="1"/>
    </row>
    <row r="12" spans="1:7" x14ac:dyDescent="0.25">
      <c r="A12" s="1"/>
      <c r="B12" s="103" t="s">
        <v>119</v>
      </c>
      <c r="C12" s="104"/>
      <c r="D12" s="124"/>
      <c r="E12" s="10">
        <f>E11-E10</f>
        <v>0</v>
      </c>
      <c r="F12" s="11" t="s">
        <v>3</v>
      </c>
      <c r="G12" s="1"/>
    </row>
    <row r="13" spans="1:7" x14ac:dyDescent="0.25">
      <c r="A13" s="1"/>
      <c r="B13" s="100" t="s">
        <v>109</v>
      </c>
      <c r="C13" s="101"/>
      <c r="D13" s="101"/>
      <c r="E13" s="101"/>
      <c r="F13" s="102"/>
      <c r="G13" s="1"/>
    </row>
    <row r="14" spans="1:7" x14ac:dyDescent="0.25">
      <c r="A14" s="1"/>
      <c r="B14" s="105" t="s">
        <v>219</v>
      </c>
      <c r="C14" s="106"/>
      <c r="D14" s="107"/>
      <c r="E14" s="9">
        <v>0</v>
      </c>
      <c r="F14" s="8" t="s">
        <v>3</v>
      </c>
      <c r="G14" s="1"/>
    </row>
    <row r="15" spans="1:7" x14ac:dyDescent="0.25">
      <c r="A15" s="1"/>
      <c r="B15" s="90" t="s">
        <v>220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103" t="s">
        <v>119</v>
      </c>
      <c r="C16" s="104"/>
      <c r="D16" s="124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ALiwKTaR1JBgZhurCTo1kdSn+Sv8MAj7hU8cr8/BRShxZNmBfPyG2FgFzeStidb8IdB4Yf3iA8lsqUPxCGCHQ==" saltValue="plZ2y1kGEeZ9p2cVJ1tpO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0" t="s">
        <v>178</v>
      </c>
      <c r="C8" s="101"/>
      <c r="D8" s="101"/>
      <c r="E8" s="101"/>
      <c r="F8" s="101"/>
      <c r="G8" s="101"/>
      <c r="H8" s="102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283</v>
      </c>
      <c r="C10" s="67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0" t="s">
        <v>179</v>
      </c>
      <c r="C11" s="101"/>
      <c r="D11" s="10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uSnMSdoOXCDv8tMu0MDAvw+3sS4gumR79Sk9dshfB9kaioz9YRGzVMfVuzj7qXx3LFuXsAMjYQv6TVx4i3JdA==" saltValue="WnOYwlxXIu/w7YrjmJ3WS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cQCDuPWTHbf/P8LS+0k0UWp0jUarZJGAoraIrYDUy3eqoMdDoeMEHZYAalFQaSr7FN8H/9Q/B2de+EDocysvg==" saltValue="AqZDmDCeFkCrehsWszQ13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112</v>
      </c>
      <c r="C8" s="101"/>
      <c r="D8" s="101"/>
      <c r="E8" s="101"/>
      <c r="F8" s="102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0" t="s">
        <v>113</v>
      </c>
      <c r="C16" s="101"/>
      <c r="D16" s="101"/>
      <c r="E16" s="101"/>
      <c r="F16" s="102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0" t="s">
        <v>166</v>
      </c>
      <c r="C24" s="101"/>
      <c r="D24" s="101"/>
      <c r="E24" s="101"/>
      <c r="F24" s="102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0" t="s">
        <v>224</v>
      </c>
      <c r="C32" s="101"/>
      <c r="D32" s="101"/>
      <c r="E32" s="101"/>
      <c r="F32" s="102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qPjtkK/LiDv0JxD/96Pq47tWUGxE+dYB6fSwH2voHOUNfuhviu7V1wUfJOR/cgrledaYm1TSUOsQUErd6da2w==" saltValue="3wr97lPcrN/RvZvuvCk8U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136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103</v>
      </c>
      <c r="C8" s="101"/>
      <c r="D8" s="101"/>
      <c r="E8" s="101"/>
      <c r="F8" s="102"/>
      <c r="G8" s="1"/>
    </row>
    <row r="9" spans="1:7" x14ac:dyDescent="0.25">
      <c r="A9" s="1"/>
      <c r="B9" s="125" t="s">
        <v>226</v>
      </c>
      <c r="C9" s="126"/>
      <c r="D9" s="127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4" t="s">
        <v>26</v>
      </c>
      <c r="C11" s="95"/>
      <c r="D11" s="96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00" t="s">
        <v>105</v>
      </c>
      <c r="C12" s="101"/>
      <c r="D12" s="102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0" t="s">
        <v>104</v>
      </c>
      <c r="C14" s="101"/>
      <c r="D14" s="101"/>
      <c r="E14" s="101"/>
      <c r="F14" s="102"/>
      <c r="G14" s="1"/>
    </row>
    <row r="15" spans="1:7" ht="15" customHeight="1" x14ac:dyDescent="0.25">
      <c r="A15" s="1"/>
      <c r="B15" s="125" t="s">
        <v>226</v>
      </c>
      <c r="C15" s="126"/>
      <c r="D15" s="127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4" t="s">
        <v>26</v>
      </c>
      <c r="C17" s="95"/>
      <c r="D17" s="96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00" t="s">
        <v>106</v>
      </c>
      <c r="C18" s="101"/>
      <c r="D18" s="102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0" t="s">
        <v>155</v>
      </c>
      <c r="C20" s="101"/>
      <c r="D20" s="101"/>
      <c r="E20" s="101"/>
      <c r="F20" s="102"/>
      <c r="G20" s="1"/>
    </row>
    <row r="21" spans="1:7" ht="15" customHeight="1" x14ac:dyDescent="0.25">
      <c r="A21" s="1"/>
      <c r="B21" s="125" t="s">
        <v>226</v>
      </c>
      <c r="C21" s="126"/>
      <c r="D21" s="127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4" t="s">
        <v>26</v>
      </c>
      <c r="C23" s="95"/>
      <c r="D23" s="96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00" t="s">
        <v>156</v>
      </c>
      <c r="C24" s="101"/>
      <c r="D24" s="102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0" t="s">
        <v>227</v>
      </c>
      <c r="C26" s="101"/>
      <c r="D26" s="101"/>
      <c r="E26" s="101"/>
      <c r="F26" s="102"/>
      <c r="G26" s="1"/>
    </row>
    <row r="27" spans="1:7" ht="15" customHeight="1" x14ac:dyDescent="0.25">
      <c r="A27" s="1"/>
      <c r="B27" s="125" t="s">
        <v>226</v>
      </c>
      <c r="C27" s="126"/>
      <c r="D27" s="127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4" t="s">
        <v>26</v>
      </c>
      <c r="C29" s="95"/>
      <c r="D29" s="96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00" t="s">
        <v>228</v>
      </c>
      <c r="C30" s="101"/>
      <c r="D30" s="102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sk9XlVR9fxpWkhf2g/WOG6av1zpZe+n6CdTAs9SS0KkIpwGWdnVBkkIr0RPcAhMN//WQIm+71EKSxSZP2urDA==" saltValue="0uYVNWh2+eMiDJqtndrA1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157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158</v>
      </c>
      <c r="C8" s="101"/>
      <c r="D8" s="101"/>
      <c r="E8" s="101"/>
      <c r="F8" s="102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SNW3Rs2KhliHb9wFNlQoiu+p9vBbtyKjrUmowsVR+ZM1kx0oo+Yp3kqhJI+C5pUbXtWkfGwWZIEDhox4z1wzhA==" saltValue="JSlWyl5tatEDgIurwgG3q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133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107</v>
      </c>
      <c r="C8" s="101"/>
      <c r="D8" s="101"/>
      <c r="E8" s="101"/>
      <c r="F8" s="102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0" t="s">
        <v>108</v>
      </c>
      <c r="C14" s="101"/>
      <c r="D14" s="101"/>
      <c r="E14" s="101"/>
      <c r="F14" s="102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0" t="s">
        <v>169</v>
      </c>
      <c r="C20" s="101"/>
      <c r="D20" s="101"/>
      <c r="E20" s="101"/>
      <c r="F20" s="102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0" t="s">
        <v>231</v>
      </c>
      <c r="C26" s="101"/>
      <c r="D26" s="101"/>
      <c r="E26" s="101"/>
      <c r="F26" s="102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0aYOycEdKTyl4vsKzKe8f2AxsJL72dp0rkuQq8kHoQvJlcEwLremHMKP40F93sujH1kdccz4Jf64xouhP5WOw==" saltValue="FKYJLLsmtPbrDXAaUveM5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189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68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cNIK7TT/LLtiTOaOgx4yoKPQqfeBXpOaiGNsqsNd4itairVPpddFRR9WQ+lY0VohRyMKDAzTqjrU5/SPqsXDDA==" saltValue="4U0FZbDBKuucmL6PfOK9F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22541093.712526742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74385.609251338246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-60412.04995694456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drift'!G40</f>
        <v>-263409.37361122767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-143227.07988217619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22148430.818327736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1591888.6862162603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-1195596.3230805136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22544723.181463484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FZRFjuZmPgL7Nyb4hdN/VzDfFgZz+2djwGtO+cvOL6Dryina6OMAJPBOStPASjx+YWf92AE017Zd2X+iio1Zg==" saltValue="qUUHS1237siPPKbcg/Qmw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22148430.818327736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73089.821700481523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-59359.679975118604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-258993.05205326181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-141572.97325294971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21761594.934746888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1597141.9188807742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-1195596.3230805136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22163140.530547149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ZEx/qGBwCwKZanh4c71INeDw5c4dzNfAZUeffiUcYVQYOcJcxf06I3ptadMmG/EONbl//0HmJB7pbkeSdOWNQ==" saltValue="UiFDBkGJMc5gpHjT1U59B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21761594.934746888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71813.263284664732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-58322.926877772763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-254650.77454253685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-139937.96963652709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21380496.526974715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1602412.4872130807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22982909.014187798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7WPcTW1wxMOm/BDa5dqTYdn/4EI4WCfQKmONRp3DVYTPZ4CG6QhVMw+SfdcEQJn+lIXoy1tSX3wE9Ye8R4QSQ==" saltValue="WHtjbLhbRcxIFZ0HKcUiL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21380496.526974715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70555.638539016567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-57301.550703995978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-250381.29965655669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-138321.84841527001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21005047.466737911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1607700.4484208841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22612747.915158793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XHC8QPBqcATandOw795B9kwPuEUtL43qWnt6zlau7mo3mkJdCQweQemEBLjhvlmvbpazj5CdlHS1mQaZ6TZLA==" saltValue="BL9CAFHFZNbVFIS950In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250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90" t="s">
        <v>25</v>
      </c>
      <c r="C9" s="91"/>
      <c r="D9" s="92"/>
      <c r="E9" s="7">
        <v>20611812.668071173</v>
      </c>
      <c r="F9" s="8" t="s">
        <v>3</v>
      </c>
      <c r="G9" s="1"/>
    </row>
    <row r="10" spans="1:7" ht="15" customHeight="1" x14ac:dyDescent="0.25">
      <c r="A10" s="1"/>
      <c r="B10" s="94" t="s">
        <v>43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44</v>
      </c>
      <c r="C11" s="95"/>
      <c r="D11" s="96"/>
      <c r="E11" s="9">
        <v>2046191.6538</v>
      </c>
      <c r="F11" s="8" t="s">
        <v>3</v>
      </c>
      <c r="G11" s="1"/>
    </row>
    <row r="12" spans="1:7" ht="15" customHeight="1" x14ac:dyDescent="0.25">
      <c r="A12" s="1"/>
      <c r="B12" s="94" t="s">
        <v>29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90" t="s">
        <v>28</v>
      </c>
      <c r="C13" s="91"/>
      <c r="D13" s="92"/>
      <c r="E13" s="9">
        <v>0</v>
      </c>
      <c r="F13" s="8" t="s">
        <v>3</v>
      </c>
      <c r="G13" s="1"/>
    </row>
    <row r="14" spans="1:7" ht="15" customHeight="1" x14ac:dyDescent="0.25">
      <c r="A14" s="1"/>
      <c r="B14" s="90" t="s">
        <v>31</v>
      </c>
      <c r="C14" s="91"/>
      <c r="D14" s="92"/>
      <c r="E14" s="9">
        <v>0</v>
      </c>
      <c r="F14" s="8" t="s">
        <v>3</v>
      </c>
      <c r="G14" s="1"/>
    </row>
    <row r="15" spans="1:7" ht="15" customHeight="1" x14ac:dyDescent="0.25">
      <c r="A15" s="1"/>
      <c r="B15" s="90" t="s">
        <v>30</v>
      </c>
      <c r="C15" s="91"/>
      <c r="D15" s="92"/>
      <c r="E15" s="9">
        <v>0</v>
      </c>
      <c r="F15" s="8" t="s">
        <v>3</v>
      </c>
      <c r="G15" s="1"/>
    </row>
    <row r="16" spans="1:7" ht="15" customHeight="1" x14ac:dyDescent="0.25">
      <c r="A16" s="1"/>
      <c r="B16" s="90" t="s">
        <v>20</v>
      </c>
      <c r="C16" s="91"/>
      <c r="D16" s="92"/>
      <c r="E16" s="9">
        <v>431016.24773736211</v>
      </c>
      <c r="F16" s="8" t="s">
        <v>3</v>
      </c>
      <c r="G16" s="1"/>
    </row>
    <row r="17" spans="1:7" ht="15" customHeight="1" x14ac:dyDescent="0.25">
      <c r="A17" s="1"/>
      <c r="B17" s="90" t="s">
        <v>10</v>
      </c>
      <c r="C17" s="91"/>
      <c r="D17" s="92"/>
      <c r="E17" s="9">
        <v>0</v>
      </c>
      <c r="F17" s="8" t="s">
        <v>3</v>
      </c>
      <c r="G17" s="1"/>
    </row>
    <row r="18" spans="1:7" ht="15" customHeight="1" x14ac:dyDescent="0.25">
      <c r="A18" s="1"/>
      <c r="B18" s="90" t="s">
        <v>26</v>
      </c>
      <c r="C18" s="91"/>
      <c r="D18" s="92"/>
      <c r="E18" s="9">
        <f>-'Fane 4.1. Gen. krav - drift'!G34</f>
        <v>-267901.00180753274</v>
      </c>
      <c r="F18" s="8" t="s">
        <v>3</v>
      </c>
      <c r="G18" s="1"/>
    </row>
    <row r="19" spans="1:7" ht="15" customHeight="1" x14ac:dyDescent="0.25">
      <c r="A19" s="1"/>
      <c r="B19" s="90" t="s">
        <v>27</v>
      </c>
      <c r="C19" s="91"/>
      <c r="D19" s="92"/>
      <c r="E19" s="9">
        <f>-'Fane 4.2. Gen. krav - anlæg'!G31</f>
        <v>-280025.85527426051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5"/>
      <c r="E20" s="10">
        <f>SUM(E9:E19)</f>
        <v>22541093.712526742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7" t="s">
        <v>13</v>
      </c>
      <c r="C22" s="98"/>
      <c r="D22" s="99"/>
      <c r="E22" s="10">
        <v>1097428.07263572</v>
      </c>
      <c r="F22" s="11" t="s">
        <v>3</v>
      </c>
      <c r="G22" s="1"/>
    </row>
    <row r="23" spans="1:7" ht="15" customHeight="1" x14ac:dyDescent="0.25">
      <c r="A23" s="1"/>
      <c r="B23" s="100" t="s">
        <v>94</v>
      </c>
      <c r="C23" s="101"/>
      <c r="D23" s="102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4" t="s">
        <v>89</v>
      </c>
      <c r="C26" s="95"/>
      <c r="D26" s="96"/>
      <c r="E26" s="9">
        <v>0</v>
      </c>
      <c r="F26" s="8" t="s">
        <v>3</v>
      </c>
      <c r="G26" s="1"/>
    </row>
    <row r="27" spans="1:7" ht="15" customHeight="1" x14ac:dyDescent="0.25">
      <c r="A27" s="1"/>
      <c r="B27" s="94" t="s">
        <v>90</v>
      </c>
      <c r="C27" s="95"/>
      <c r="D27" s="95"/>
      <c r="E27" s="9">
        <v>0</v>
      </c>
      <c r="F27" s="8" t="s">
        <v>3</v>
      </c>
      <c r="G27" s="1"/>
    </row>
    <row r="28" spans="1:7" ht="15" customHeight="1" x14ac:dyDescent="0.25">
      <c r="A28" s="1"/>
      <c r="B28" s="103" t="s">
        <v>95</v>
      </c>
      <c r="C28" s="104"/>
      <c r="D28" s="104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7" t="s">
        <v>185</v>
      </c>
      <c r="C30" s="98"/>
      <c r="D30" s="98"/>
      <c r="E30" s="45">
        <v>-854296.94810730964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7" t="s">
        <v>148</v>
      </c>
      <c r="C32" s="98"/>
      <c r="D32" s="99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22784224.837055154</v>
      </c>
      <c r="F33" s="13" t="s">
        <v>3</v>
      </c>
      <c r="G33" s="1"/>
    </row>
    <row r="34" spans="1:7" ht="27" customHeight="1" x14ac:dyDescent="0.25">
      <c r="A34" s="1"/>
      <c r="B34" s="90" t="s">
        <v>252</v>
      </c>
      <c r="C34" s="91"/>
      <c r="D34" s="91"/>
      <c r="E34" s="91"/>
      <c r="F34" s="92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VxG8kY3ocgczNHvieQHvxYgy3u8/ctKW2jAor43jv4w+oCyHjZ2NKRqA5072FX7kmxwvtmgC0iphHHsB5wPzg==" saltValue="ZrUBKwfZEGpq3QTUpSD8Lw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3" t="s">
        <v>130</v>
      </c>
      <c r="C2" s="93"/>
      <c r="D2" s="93"/>
      <c r="E2" s="93"/>
      <c r="F2" s="93"/>
      <c r="G2" s="93"/>
      <c r="H2" s="93"/>
      <c r="I2" s="1"/>
    </row>
    <row r="3" spans="1:9" ht="28.5" customHeight="1" x14ac:dyDescent="0.25">
      <c r="A3" s="1"/>
      <c r="B3" s="93"/>
      <c r="C3" s="93"/>
      <c r="D3" s="93"/>
      <c r="E3" s="93"/>
      <c r="F3" s="93"/>
      <c r="G3" s="93"/>
      <c r="H3" s="9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100" t="s">
        <v>56</v>
      </c>
      <c r="C5" s="101"/>
      <c r="D5" s="101"/>
      <c r="E5" s="101"/>
      <c r="F5" s="101"/>
      <c r="G5" s="101"/>
      <c r="H5" s="102"/>
      <c r="I5" s="1"/>
    </row>
    <row r="6" spans="1:9" x14ac:dyDescent="0.25">
      <c r="A6" s="1"/>
      <c r="B6" s="105" t="s">
        <v>45</v>
      </c>
      <c r="C6" s="106"/>
      <c r="D6" s="106"/>
      <c r="E6" s="106"/>
      <c r="F6" s="107"/>
      <c r="G6" s="24">
        <v>13381046</v>
      </c>
      <c r="H6" s="14" t="s">
        <v>3</v>
      </c>
      <c r="I6" s="1"/>
    </row>
    <row r="7" spans="1:9" x14ac:dyDescent="0.25">
      <c r="A7" s="1"/>
      <c r="B7" s="90" t="s">
        <v>145</v>
      </c>
      <c r="C7" s="91"/>
      <c r="D7" s="91"/>
      <c r="E7" s="91"/>
      <c r="F7" s="92"/>
      <c r="G7" s="69">
        <v>0</v>
      </c>
      <c r="H7" s="14" t="s">
        <v>3</v>
      </c>
      <c r="I7" s="1"/>
    </row>
    <row r="8" spans="1:9" x14ac:dyDescent="0.25">
      <c r="A8" s="1"/>
      <c r="B8" s="105" t="s">
        <v>46</v>
      </c>
      <c r="C8" s="106"/>
      <c r="D8" s="106"/>
      <c r="E8" s="106"/>
      <c r="F8" s="107"/>
      <c r="G8" s="24">
        <f>SUM(G6:G7)*'Fane 14. Nøgletal'!C29</f>
        <v>267620.92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00" t="s">
        <v>57</v>
      </c>
      <c r="C11" s="101"/>
      <c r="D11" s="101"/>
      <c r="E11" s="101"/>
      <c r="F11" s="101"/>
      <c r="G11" s="101"/>
      <c r="H11" s="102"/>
      <c r="I11" s="1"/>
    </row>
    <row r="12" spans="1:9" x14ac:dyDescent="0.25">
      <c r="A12" s="1"/>
      <c r="B12" s="105" t="s">
        <v>47</v>
      </c>
      <c r="C12" s="106"/>
      <c r="D12" s="106"/>
      <c r="E12" s="106"/>
      <c r="F12" s="107"/>
      <c r="G12" s="24">
        <f>(G6-G8)*(1+'Fane 14. Nøgletal'!C10)</f>
        <v>13342910.018900001</v>
      </c>
      <c r="H12" s="14" t="s">
        <v>3</v>
      </c>
      <c r="I12" s="1"/>
    </row>
    <row r="13" spans="1:9" ht="15" customHeight="1" x14ac:dyDescent="0.25">
      <c r="A13" s="1"/>
      <c r="B13" s="105" t="s">
        <v>146</v>
      </c>
      <c r="C13" s="106"/>
      <c r="D13" s="106"/>
      <c r="E13" s="106"/>
      <c r="F13" s="107"/>
      <c r="G13" s="24">
        <v>0.32045930383261295</v>
      </c>
      <c r="H13" s="14" t="s">
        <v>3</v>
      </c>
      <c r="I13" s="1"/>
    </row>
    <row r="14" spans="1:9" x14ac:dyDescent="0.25">
      <c r="A14" s="1"/>
      <c r="B14" s="90" t="s">
        <v>143</v>
      </c>
      <c r="C14" s="91"/>
      <c r="D14" s="91"/>
      <c r="E14" s="91"/>
      <c r="F14" s="92"/>
      <c r="G14" s="24">
        <v>1243343</v>
      </c>
      <c r="H14" s="14" t="s">
        <v>3</v>
      </c>
      <c r="I14" s="1"/>
    </row>
    <row r="15" spans="1:9" x14ac:dyDescent="0.25">
      <c r="A15" s="1"/>
      <c r="B15" s="111" t="s">
        <v>48</v>
      </c>
      <c r="C15" s="112"/>
      <c r="D15" s="112"/>
      <c r="E15" s="112"/>
      <c r="F15" s="113"/>
      <c r="G15" s="24">
        <v>134464</v>
      </c>
      <c r="H15" s="14" t="s">
        <v>3</v>
      </c>
      <c r="I15" s="1"/>
    </row>
    <row r="16" spans="1:9" x14ac:dyDescent="0.25">
      <c r="A16" s="1"/>
      <c r="B16" s="105" t="s">
        <v>49</v>
      </c>
      <c r="C16" s="106"/>
      <c r="D16" s="106"/>
      <c r="E16" s="106"/>
      <c r="F16" s="107"/>
      <c r="G16" s="24">
        <f>SUM(G12:G15)*'Fane 14. Nøgletal'!C29</f>
        <v>294414.34678718611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00" t="s">
        <v>58</v>
      </c>
      <c r="C19" s="101"/>
      <c r="D19" s="101"/>
      <c r="E19" s="101"/>
      <c r="F19" s="101"/>
      <c r="G19" s="101"/>
      <c r="H19" s="102"/>
      <c r="I19" s="1"/>
    </row>
    <row r="20" spans="1:9" x14ac:dyDescent="0.25">
      <c r="A20" s="1"/>
      <c r="B20" s="105" t="s">
        <v>50</v>
      </c>
      <c r="C20" s="106"/>
      <c r="D20" s="106"/>
      <c r="E20" s="106"/>
      <c r="F20" s="107"/>
      <c r="G20" s="24">
        <f>(SUM(G12:G13,G15)-(G16))*(1+'Fane 14. Nøgletal'!C10)</f>
        <v>13413661.792442132</v>
      </c>
      <c r="H20" s="14" t="s">
        <v>3</v>
      </c>
      <c r="I20" s="1"/>
    </row>
    <row r="21" spans="1:9" x14ac:dyDescent="0.25">
      <c r="A21" s="1"/>
      <c r="B21" s="111" t="s">
        <v>51</v>
      </c>
      <c r="C21" s="112"/>
      <c r="D21" s="112"/>
      <c r="E21" s="112"/>
      <c r="F21" s="113"/>
      <c r="G21" s="69">
        <v>0</v>
      </c>
      <c r="H21" s="14" t="s">
        <v>3</v>
      </c>
      <c r="I21" s="1"/>
    </row>
    <row r="22" spans="1:9" x14ac:dyDescent="0.25">
      <c r="A22" s="1"/>
      <c r="B22" s="105" t="s">
        <v>52</v>
      </c>
      <c r="C22" s="106"/>
      <c r="D22" s="106"/>
      <c r="E22" s="106"/>
      <c r="F22" s="107"/>
      <c r="G22" s="24">
        <f>SUM(G20:G21)*'Fane 14. Nøgletal'!C29</f>
        <v>268273.23584884265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00" t="s">
        <v>59</v>
      </c>
      <c r="C25" s="101"/>
      <c r="D25" s="101"/>
      <c r="E25" s="101"/>
      <c r="F25" s="101"/>
      <c r="G25" s="101"/>
      <c r="H25" s="102"/>
      <c r="I25" s="1"/>
    </row>
    <row r="26" spans="1:9" x14ac:dyDescent="0.25">
      <c r="A26" s="1"/>
      <c r="B26" s="105" t="s">
        <v>53</v>
      </c>
      <c r="C26" s="106"/>
      <c r="D26" s="106"/>
      <c r="E26" s="106"/>
      <c r="F26" s="107"/>
      <c r="G26" s="24">
        <f>(G20+G21-G22)*(1+'Fane 14. Nøgletal'!C12)</f>
        <v>13404352.711158179</v>
      </c>
      <c r="H26" s="14" t="s">
        <v>3</v>
      </c>
      <c r="I26" s="1"/>
    </row>
    <row r="27" spans="1:9" x14ac:dyDescent="0.25">
      <c r="A27" s="1"/>
      <c r="B27" s="111" t="s">
        <v>54</v>
      </c>
      <c r="C27" s="112"/>
      <c r="D27" s="112"/>
      <c r="E27" s="112"/>
      <c r="F27" s="113"/>
      <c r="G27" s="69">
        <v>0</v>
      </c>
      <c r="H27" s="14" t="s">
        <v>3</v>
      </c>
      <c r="I27" s="1"/>
    </row>
    <row r="28" spans="1:9" x14ac:dyDescent="0.25">
      <c r="A28" s="1"/>
      <c r="B28" s="105" t="s">
        <v>55</v>
      </c>
      <c r="C28" s="106"/>
      <c r="D28" s="106"/>
      <c r="E28" s="106"/>
      <c r="F28" s="107"/>
      <c r="G28" s="24">
        <f>(G26+G27)*'Fane 14. Nøgletal'!C29</f>
        <v>268087.05422316358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0" t="s">
        <v>62</v>
      </c>
      <c r="C31" s="101"/>
      <c r="D31" s="101"/>
      <c r="E31" s="101"/>
      <c r="F31" s="101"/>
      <c r="G31" s="101"/>
      <c r="H31" s="102"/>
      <c r="I31" s="1"/>
    </row>
    <row r="32" spans="1:9" x14ac:dyDescent="0.25">
      <c r="A32" s="1"/>
      <c r="B32" s="105" t="s">
        <v>63</v>
      </c>
      <c r="C32" s="106"/>
      <c r="D32" s="106"/>
      <c r="E32" s="106"/>
      <c r="F32" s="107"/>
      <c r="G32" s="24">
        <f>(G26+G27-G28)*(1+'Fane 14. Nøgletal'!C12)</f>
        <v>13395050.090376636</v>
      </c>
      <c r="H32" s="14" t="s">
        <v>3</v>
      </c>
      <c r="I32" s="1"/>
    </row>
    <row r="33" spans="1:9" x14ac:dyDescent="0.25">
      <c r="A33" s="1"/>
      <c r="B33" s="105" t="s">
        <v>171</v>
      </c>
      <c r="C33" s="106"/>
      <c r="D33" s="106"/>
      <c r="E33" s="106"/>
      <c r="F33" s="107"/>
      <c r="G33" s="69">
        <v>0</v>
      </c>
      <c r="H33" s="14" t="s">
        <v>3</v>
      </c>
      <c r="I33" s="1"/>
    </row>
    <row r="34" spans="1:9" x14ac:dyDescent="0.25">
      <c r="A34" s="1"/>
      <c r="B34" s="105" t="s">
        <v>64</v>
      </c>
      <c r="C34" s="106"/>
      <c r="D34" s="106"/>
      <c r="E34" s="106"/>
      <c r="F34" s="107"/>
      <c r="G34" s="24">
        <f>(G32+G33)*'Fane 14. Nøgletal'!C29</f>
        <v>267901.00180753274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00" t="s">
        <v>232</v>
      </c>
      <c r="C37" s="101"/>
      <c r="D37" s="101"/>
      <c r="E37" s="101"/>
      <c r="F37" s="101"/>
      <c r="G37" s="101"/>
      <c r="H37" s="102"/>
      <c r="I37" s="1"/>
    </row>
    <row r="38" spans="1:9" x14ac:dyDescent="0.25">
      <c r="A38" s="1"/>
      <c r="B38" s="105" t="s">
        <v>84</v>
      </c>
      <c r="C38" s="106"/>
      <c r="D38" s="106"/>
      <c r="E38" s="106"/>
      <c r="F38" s="107"/>
      <c r="G38" s="24">
        <f>(G32+G33-G34)*(1+'Fane 14. Nøgletal'!C14)</f>
        <v>13170468.680561382</v>
      </c>
      <c r="H38" s="14" t="s">
        <v>3</v>
      </c>
      <c r="I38" s="1"/>
    </row>
    <row r="39" spans="1:9" x14ac:dyDescent="0.25">
      <c r="A39" s="1"/>
      <c r="B39" s="105" t="s">
        <v>236</v>
      </c>
      <c r="C39" s="106"/>
      <c r="D39" s="106"/>
      <c r="E39" s="106"/>
      <c r="F39" s="107"/>
      <c r="G39" s="69">
        <v>0</v>
      </c>
      <c r="H39" s="14" t="s">
        <v>3</v>
      </c>
      <c r="I39" s="1"/>
    </row>
    <row r="40" spans="1:9" x14ac:dyDescent="0.25">
      <c r="A40" s="1"/>
      <c r="B40" s="105" t="s">
        <v>234</v>
      </c>
      <c r="C40" s="106"/>
      <c r="D40" s="106"/>
      <c r="E40" s="106"/>
      <c r="F40" s="107"/>
      <c r="G40" s="24">
        <f>(G38+G39)*'Fane 14. Nøgletal'!C29</f>
        <v>263409.37361122767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00" t="s">
        <v>233</v>
      </c>
      <c r="C43" s="101"/>
      <c r="D43" s="101"/>
      <c r="E43" s="101"/>
      <c r="F43" s="101"/>
      <c r="G43" s="101"/>
      <c r="H43" s="102"/>
      <c r="I43" s="1"/>
    </row>
    <row r="44" spans="1:9" x14ac:dyDescent="0.25">
      <c r="A44" s="1"/>
      <c r="B44" s="105" t="s">
        <v>83</v>
      </c>
      <c r="C44" s="106"/>
      <c r="D44" s="106"/>
      <c r="E44" s="106"/>
      <c r="F44" s="107"/>
      <c r="G44" s="24">
        <f>(G38+G39-G40)*(1+'Fane 14. Nøgletal'!C14)</f>
        <v>12949652.60266309</v>
      </c>
      <c r="H44" s="14" t="s">
        <v>3</v>
      </c>
      <c r="I44" s="1"/>
    </row>
    <row r="45" spans="1:9" x14ac:dyDescent="0.25">
      <c r="A45" s="1"/>
      <c r="B45" s="108" t="s">
        <v>237</v>
      </c>
      <c r="C45" s="109"/>
      <c r="D45" s="109"/>
      <c r="E45" s="109"/>
      <c r="F45" s="110"/>
      <c r="G45" s="69">
        <v>0</v>
      </c>
      <c r="H45" s="14" t="s">
        <v>3</v>
      </c>
      <c r="I45" s="1"/>
    </row>
    <row r="46" spans="1:9" x14ac:dyDescent="0.25">
      <c r="A46" s="1"/>
      <c r="B46" s="105" t="s">
        <v>97</v>
      </c>
      <c r="C46" s="106"/>
      <c r="D46" s="106"/>
      <c r="E46" s="106"/>
      <c r="F46" s="107"/>
      <c r="G46" s="69">
        <v>0</v>
      </c>
      <c r="H46" s="14" t="s">
        <v>3</v>
      </c>
      <c r="I46" s="1"/>
    </row>
    <row r="47" spans="1:9" x14ac:dyDescent="0.25">
      <c r="A47" s="1"/>
      <c r="B47" s="105" t="s">
        <v>235</v>
      </c>
      <c r="C47" s="106"/>
      <c r="D47" s="106"/>
      <c r="E47" s="106"/>
      <c r="F47" s="107"/>
      <c r="G47" s="24">
        <f>(G44+G46)*'Fane 14. Nøgletal'!C29</f>
        <v>258993.05205326181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0" t="s">
        <v>172</v>
      </c>
      <c r="C52" s="101"/>
      <c r="D52" s="101"/>
      <c r="E52" s="101"/>
      <c r="F52" s="101"/>
      <c r="G52" s="101"/>
      <c r="H52" s="102"/>
      <c r="I52" s="1"/>
    </row>
    <row r="53" spans="1:9" x14ac:dyDescent="0.2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12732538.727126842</v>
      </c>
      <c r="H53" s="14" t="s">
        <v>3</v>
      </c>
      <c r="I53" s="1"/>
    </row>
    <row r="54" spans="1:9" x14ac:dyDescent="0.25">
      <c r="A54" s="1"/>
      <c r="B54" s="105" t="s">
        <v>174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2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254650.77454253685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25">
      <c r="A59" s="1"/>
      <c r="B59" s="60" t="s">
        <v>202</v>
      </c>
      <c r="C59" s="61"/>
      <c r="D59" s="61"/>
      <c r="E59" s="61"/>
      <c r="F59" s="62"/>
      <c r="G59" s="24">
        <f>(G53+G54-G55)*(1+'Fane 14. Nøgletal'!C14)</f>
        <v>12519064.982827835</v>
      </c>
      <c r="H59" s="14" t="s">
        <v>3</v>
      </c>
      <c r="I59" s="1"/>
    </row>
    <row r="60" spans="1:9" x14ac:dyDescent="0.25">
      <c r="A60" s="1"/>
      <c r="B60" s="60" t="s">
        <v>203</v>
      </c>
      <c r="C60" s="61"/>
      <c r="D60" s="61"/>
      <c r="E60" s="61"/>
      <c r="F60" s="62"/>
      <c r="G60" s="69">
        <v>0</v>
      </c>
      <c r="H60" s="14" t="s">
        <v>3</v>
      </c>
      <c r="I60" s="1"/>
    </row>
    <row r="61" spans="1:9" x14ac:dyDescent="0.25">
      <c r="A61" s="1"/>
      <c r="B61" s="60" t="s">
        <v>204</v>
      </c>
      <c r="C61" s="61"/>
      <c r="D61" s="61"/>
      <c r="E61" s="61"/>
      <c r="F61" s="62"/>
      <c r="G61" s="24">
        <f>(G59+G60)*'Fane 14. Nøgletal'!C29</f>
        <v>250381.29965655669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xnhusQOhntfLwCx2KCspOw7MqiAGWdtvhTMdGDUty8WzffyT3RnXywLF6p2e5sPcvjW56hKkAqFu3bsR1vwiKg==" saltValue="DUZT65NVH0S4hI06MBj//g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2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2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25">
      <c r="A4" s="1"/>
      <c r="B4" s="100" t="s">
        <v>60</v>
      </c>
      <c r="C4" s="101"/>
      <c r="D4" s="101"/>
      <c r="E4" s="101"/>
      <c r="F4" s="101"/>
      <c r="G4" s="101"/>
      <c r="H4" s="102"/>
      <c r="I4" s="1"/>
    </row>
    <row r="5" spans="1:9" x14ac:dyDescent="0.25">
      <c r="A5" s="1"/>
      <c r="B5" s="105" t="s">
        <v>65</v>
      </c>
      <c r="C5" s="106"/>
      <c r="D5" s="106"/>
      <c r="E5" s="106"/>
      <c r="F5" s="107"/>
      <c r="G5" s="24">
        <v>9445010</v>
      </c>
      <c r="H5" s="14" t="s">
        <v>3</v>
      </c>
      <c r="I5" s="1"/>
    </row>
    <row r="6" spans="1:9" x14ac:dyDescent="0.25">
      <c r="A6" s="1"/>
      <c r="B6" s="105" t="s">
        <v>61</v>
      </c>
      <c r="C6" s="106"/>
      <c r="D6" s="106"/>
      <c r="E6" s="106"/>
      <c r="F6" s="107"/>
      <c r="G6" s="24">
        <f>G5*'Fane 14. Nøgletal'!C19</f>
        <v>85949.591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0" t="s">
        <v>66</v>
      </c>
      <c r="C9" s="101"/>
      <c r="D9" s="101"/>
      <c r="E9" s="101"/>
      <c r="F9" s="101"/>
      <c r="G9" s="101"/>
      <c r="H9" s="102"/>
      <c r="I9" s="1"/>
    </row>
    <row r="10" spans="1:9" x14ac:dyDescent="0.25">
      <c r="A10" s="1"/>
      <c r="B10" s="105" t="s">
        <v>67</v>
      </c>
      <c r="C10" s="106"/>
      <c r="D10" s="106"/>
      <c r="E10" s="106"/>
      <c r="F10" s="107"/>
      <c r="G10" s="24">
        <f>(G5-G6)*(1+'Fane 14. Nøgletal'!C10)</f>
        <v>9522843.9661575016</v>
      </c>
      <c r="H10" s="14" t="s">
        <v>3</v>
      </c>
      <c r="I10" s="1"/>
    </row>
    <row r="11" spans="1:9" x14ac:dyDescent="0.25">
      <c r="A11" s="1"/>
      <c r="B11" s="105" t="s">
        <v>147</v>
      </c>
      <c r="C11" s="106"/>
      <c r="D11" s="106"/>
      <c r="E11" s="106"/>
      <c r="F11" s="107"/>
      <c r="G11" s="24">
        <v>-1603923.157155863</v>
      </c>
      <c r="H11" s="14" t="s">
        <v>3</v>
      </c>
      <c r="I11" s="1"/>
    </row>
    <row r="12" spans="1:9" x14ac:dyDescent="0.25">
      <c r="A12" s="1"/>
      <c r="B12" s="111" t="s">
        <v>68</v>
      </c>
      <c r="C12" s="112"/>
      <c r="D12" s="112"/>
      <c r="E12" s="112"/>
      <c r="F12" s="113"/>
      <c r="G12" s="69">
        <v>0</v>
      </c>
      <c r="H12" s="14" t="s">
        <v>3</v>
      </c>
      <c r="I12" s="1"/>
    </row>
    <row r="13" spans="1:9" x14ac:dyDescent="0.25">
      <c r="A13" s="1"/>
      <c r="B13" s="105" t="s">
        <v>69</v>
      </c>
      <c r="C13" s="106"/>
      <c r="D13" s="106"/>
      <c r="E13" s="106"/>
      <c r="F13" s="107"/>
      <c r="G13" s="24">
        <f>SUM(G10:G12)*'Fane 14. Nøgletal'!C20</f>
        <v>140164.89831932902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0" t="s">
        <v>70</v>
      </c>
      <c r="C16" s="101"/>
      <c r="D16" s="101"/>
      <c r="E16" s="101"/>
      <c r="F16" s="101"/>
      <c r="G16" s="101"/>
      <c r="H16" s="102"/>
      <c r="I16" s="1"/>
    </row>
    <row r="17" spans="1:9" x14ac:dyDescent="0.25">
      <c r="A17" s="1"/>
      <c r="B17" s="105" t="s">
        <v>71</v>
      </c>
      <c r="C17" s="106"/>
      <c r="D17" s="106"/>
      <c r="E17" s="106"/>
      <c r="F17" s="107"/>
      <c r="G17" s="24">
        <f>(SUM(G10:G12)-G13)*(1+'Fane 14. Nøgletal'!C10)</f>
        <v>7914884.1391192507</v>
      </c>
      <c r="H17" s="14" t="s">
        <v>3</v>
      </c>
      <c r="I17" s="1"/>
    </row>
    <row r="18" spans="1:9" x14ac:dyDescent="0.25">
      <c r="A18" s="1"/>
      <c r="B18" s="111" t="s">
        <v>72</v>
      </c>
      <c r="C18" s="112"/>
      <c r="D18" s="112"/>
      <c r="E18" s="112"/>
      <c r="F18" s="113"/>
      <c r="G18" s="69">
        <v>0</v>
      </c>
      <c r="H18" s="14" t="s">
        <v>3</v>
      </c>
      <c r="I18" s="1"/>
    </row>
    <row r="19" spans="1:9" x14ac:dyDescent="0.25">
      <c r="A19" s="1"/>
      <c r="B19" s="105" t="s">
        <v>73</v>
      </c>
      <c r="C19" s="106"/>
      <c r="D19" s="106"/>
      <c r="E19" s="106"/>
      <c r="F19" s="107"/>
      <c r="G19" s="24">
        <f>G17*'Fane 14. Nøgletal'!C20+G18*'Fane 14. Nøgletal'!C21</f>
        <v>140093.44926241075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0" t="s">
        <v>74</v>
      </c>
      <c r="C22" s="101"/>
      <c r="D22" s="101"/>
      <c r="E22" s="101"/>
      <c r="F22" s="101"/>
      <c r="G22" s="101"/>
      <c r="H22" s="102"/>
      <c r="I22" s="1"/>
    </row>
    <row r="23" spans="1:9" x14ac:dyDescent="0.25">
      <c r="A23" s="1"/>
      <c r="B23" s="105" t="s">
        <v>75</v>
      </c>
      <c r="C23" s="106"/>
      <c r="D23" s="106"/>
      <c r="E23" s="106"/>
      <c r="F23" s="107"/>
      <c r="G23" s="24">
        <f>(G17+G18-G19)*(1+'Fane 14. Nøgletal'!C12)</f>
        <v>7927954.0664470205</v>
      </c>
      <c r="H23" s="14" t="s">
        <v>3</v>
      </c>
      <c r="I23" s="1"/>
    </row>
    <row r="24" spans="1:9" x14ac:dyDescent="0.25">
      <c r="A24" s="1"/>
      <c r="B24" s="111" t="s">
        <v>76</v>
      </c>
      <c r="C24" s="112"/>
      <c r="D24" s="112"/>
      <c r="E24" s="112"/>
      <c r="F24" s="113"/>
      <c r="G24" s="69">
        <v>0</v>
      </c>
      <c r="H24" s="14" t="s">
        <v>3</v>
      </c>
      <c r="I24" s="1"/>
    </row>
    <row r="25" spans="1:9" x14ac:dyDescent="0.25">
      <c r="A25" s="1"/>
      <c r="B25" s="105" t="s">
        <v>77</v>
      </c>
      <c r="C25" s="106"/>
      <c r="D25" s="106"/>
      <c r="E25" s="106"/>
      <c r="F25" s="107"/>
      <c r="G25" s="24">
        <f>(G23+G24)*'Fane 14. Nøgletal'!C22</f>
        <v>225153.8954870954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0" t="s">
        <v>78</v>
      </c>
      <c r="C28" s="101"/>
      <c r="D28" s="101"/>
      <c r="E28" s="101"/>
      <c r="F28" s="101"/>
      <c r="G28" s="101"/>
      <c r="H28" s="102"/>
      <c r="I28" s="1"/>
    </row>
    <row r="29" spans="1:9" x14ac:dyDescent="0.25">
      <c r="A29" s="1"/>
      <c r="B29" s="105" t="s">
        <v>79</v>
      </c>
      <c r="C29" s="106"/>
      <c r="D29" s="106"/>
      <c r="E29" s="106"/>
      <c r="F29" s="107"/>
      <c r="G29" s="24">
        <f>(G23+G24-G25)*(1+'Fane 14. Nøgletal'!C12)</f>
        <v>7854545.3343278365</v>
      </c>
      <c r="H29" s="14" t="s">
        <v>3</v>
      </c>
      <c r="I29" s="1"/>
    </row>
    <row r="30" spans="1:9" x14ac:dyDescent="0.25">
      <c r="A30" s="1"/>
      <c r="B30" s="105" t="s">
        <v>176</v>
      </c>
      <c r="C30" s="106"/>
      <c r="D30" s="106"/>
      <c r="E30" s="106"/>
      <c r="F30" s="107"/>
      <c r="G30" s="24">
        <v>2071155.19197636</v>
      </c>
      <c r="H30" s="14" t="s">
        <v>3</v>
      </c>
      <c r="I30" s="1"/>
    </row>
    <row r="31" spans="1:9" x14ac:dyDescent="0.25">
      <c r="A31" s="1"/>
      <c r="B31" s="105" t="s">
        <v>80</v>
      </c>
      <c r="C31" s="106"/>
      <c r="D31" s="106"/>
      <c r="E31" s="106"/>
      <c r="F31" s="107"/>
      <c r="G31" s="24">
        <f>G29*'Fane 14. Nøgletal'!C22+G30*'Fane 14. Nøgletal'!C23</f>
        <v>280025.85527426051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0" t="s">
        <v>238</v>
      </c>
      <c r="C34" s="101"/>
      <c r="D34" s="101"/>
      <c r="E34" s="101"/>
      <c r="F34" s="101"/>
      <c r="G34" s="101"/>
      <c r="H34" s="102"/>
      <c r="I34" s="1"/>
    </row>
    <row r="35" spans="1:9" x14ac:dyDescent="0.25">
      <c r="A35" s="1"/>
      <c r="B35" s="105" t="s">
        <v>82</v>
      </c>
      <c r="C35" s="106"/>
      <c r="D35" s="106"/>
      <c r="E35" s="106"/>
      <c r="F35" s="107"/>
      <c r="G35" s="24">
        <f>(G29+G30-G31)*(1+'Fane 14. Nøgletal'!C14)</f>
        <v>9677505.3974443357</v>
      </c>
      <c r="H35" s="14" t="s">
        <v>3</v>
      </c>
      <c r="I35" s="1"/>
    </row>
    <row r="36" spans="1:9" x14ac:dyDescent="0.25">
      <c r="A36" s="1"/>
      <c r="B36" s="105" t="s">
        <v>240</v>
      </c>
      <c r="C36" s="106"/>
      <c r="D36" s="106"/>
      <c r="E36" s="106"/>
      <c r="F36" s="107"/>
      <c r="G36" s="69">
        <v>0</v>
      </c>
      <c r="H36" s="14" t="s">
        <v>3</v>
      </c>
      <c r="I36" s="1"/>
    </row>
    <row r="37" spans="1:9" x14ac:dyDescent="0.25">
      <c r="A37" s="1"/>
      <c r="B37" s="105" t="s">
        <v>239</v>
      </c>
      <c r="C37" s="106"/>
      <c r="D37" s="106"/>
      <c r="E37" s="106"/>
      <c r="F37" s="107"/>
      <c r="G37" s="24">
        <f>(G35+G36)*'Fane 14. Nøgletal'!C24</f>
        <v>143227.07988217619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0" t="s">
        <v>85</v>
      </c>
      <c r="C40" s="101"/>
      <c r="D40" s="101"/>
      <c r="E40" s="101"/>
      <c r="F40" s="101"/>
      <c r="G40" s="101"/>
      <c r="H40" s="102"/>
      <c r="I40" s="1"/>
    </row>
    <row r="41" spans="1:9" x14ac:dyDescent="0.25">
      <c r="A41" s="1"/>
      <c r="B41" s="105" t="s">
        <v>81</v>
      </c>
      <c r="C41" s="106"/>
      <c r="D41" s="106"/>
      <c r="E41" s="106"/>
      <c r="F41" s="107"/>
      <c r="G41" s="24">
        <f>(G35+G36-G37)*(1+'Fane 14. Nøgletal'!C14)</f>
        <v>9565741.4360101148</v>
      </c>
      <c r="H41" s="14" t="s">
        <v>3</v>
      </c>
      <c r="I41" s="1"/>
    </row>
    <row r="42" spans="1:9" x14ac:dyDescent="0.25">
      <c r="A42" s="1"/>
      <c r="B42" s="47" t="s">
        <v>242</v>
      </c>
      <c r="C42" s="61"/>
      <c r="D42" s="61"/>
      <c r="E42" s="61"/>
      <c r="F42" s="62"/>
      <c r="G42" s="69">
        <v>0</v>
      </c>
      <c r="H42" s="14" t="s">
        <v>3</v>
      </c>
      <c r="I42" s="1"/>
    </row>
    <row r="43" spans="1:9" x14ac:dyDescent="0.25">
      <c r="A43" s="1"/>
      <c r="B43" s="105" t="s">
        <v>101</v>
      </c>
      <c r="C43" s="106"/>
      <c r="D43" s="106"/>
      <c r="E43" s="106"/>
      <c r="F43" s="107"/>
      <c r="G43" s="69">
        <v>0</v>
      </c>
      <c r="H43" s="14" t="s">
        <v>3</v>
      </c>
      <c r="I43" s="1"/>
    </row>
    <row r="44" spans="1:9" x14ac:dyDescent="0.25">
      <c r="A44" s="1"/>
      <c r="B44" s="105" t="s">
        <v>241</v>
      </c>
      <c r="C44" s="106"/>
      <c r="D44" s="106"/>
      <c r="E44" s="106"/>
      <c r="F44" s="107"/>
      <c r="G44" s="24">
        <f>(G41+G43)*'Fane 14. Nøgletal'!C24</f>
        <v>141572.97325294971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0" t="s">
        <v>181</v>
      </c>
      <c r="C52" s="101"/>
      <c r="D52" s="101"/>
      <c r="E52" s="101"/>
      <c r="F52" s="101"/>
      <c r="G52" s="101"/>
      <c r="H52" s="102"/>
      <c r="I52" s="1"/>
    </row>
    <row r="53" spans="1:9" x14ac:dyDescent="0.25">
      <c r="A53" s="1"/>
      <c r="B53" s="105" t="s">
        <v>182</v>
      </c>
      <c r="C53" s="106"/>
      <c r="D53" s="106"/>
      <c r="E53" s="106"/>
      <c r="F53" s="107"/>
      <c r="G53" s="24">
        <f>(G41+G43-G44)*(1+'Fane 14. Nøgletal'!C14)</f>
        <v>9455268.2186842635</v>
      </c>
      <c r="H53" s="14" t="s">
        <v>3</v>
      </c>
      <c r="I53" s="1"/>
    </row>
    <row r="54" spans="1:9" x14ac:dyDescent="0.25">
      <c r="A54" s="1"/>
      <c r="B54" s="105" t="s">
        <v>183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25">
      <c r="A55" s="1"/>
      <c r="B55" s="105" t="s">
        <v>184</v>
      </c>
      <c r="C55" s="106"/>
      <c r="D55" s="106"/>
      <c r="E55" s="106"/>
      <c r="F55" s="107"/>
      <c r="G55" s="24">
        <f>(G53+G54)*'Fane 14. Nøgletal'!C24</f>
        <v>139937.96963652709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00" t="s">
        <v>205</v>
      </c>
      <c r="C58" s="101"/>
      <c r="D58" s="101"/>
      <c r="E58" s="101"/>
      <c r="F58" s="101"/>
      <c r="G58" s="101"/>
      <c r="H58" s="102"/>
      <c r="I58" s="1"/>
    </row>
    <row r="59" spans="1:9" x14ac:dyDescent="0.25">
      <c r="A59" s="1"/>
      <c r="B59" s="105" t="s">
        <v>255</v>
      </c>
      <c r="C59" s="106"/>
      <c r="D59" s="106"/>
      <c r="E59" s="106"/>
      <c r="F59" s="107"/>
      <c r="G59" s="24">
        <f>(G53+G54-G55)*(1+'Fane 14. Nøgletal'!C14)</f>
        <v>9346070.838869594</v>
      </c>
      <c r="H59" s="14" t="s">
        <v>3</v>
      </c>
      <c r="I59" s="1"/>
    </row>
    <row r="60" spans="1:9" x14ac:dyDescent="0.25">
      <c r="A60" s="1"/>
      <c r="B60" s="105" t="s">
        <v>256</v>
      </c>
      <c r="C60" s="106"/>
      <c r="D60" s="106"/>
      <c r="E60" s="106"/>
      <c r="F60" s="107"/>
      <c r="G60" s="69">
        <v>0</v>
      </c>
      <c r="H60" s="14" t="s">
        <v>3</v>
      </c>
      <c r="I60" s="1"/>
    </row>
    <row r="61" spans="1:9" x14ac:dyDescent="0.25">
      <c r="A61" s="1"/>
      <c r="B61" s="105" t="s">
        <v>257</v>
      </c>
      <c r="C61" s="106"/>
      <c r="D61" s="106"/>
      <c r="E61" s="106"/>
      <c r="F61" s="107"/>
      <c r="G61" s="24">
        <f>(G59+G60)*'Fane 14. Nøgletal'!C24</f>
        <v>138321.84841527001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17SKQS132p9xCzwJtqkPyPyYDq0P6r0Dx8tYujJM5JBqUPgenD4A4NUHkzF0bN33rjvpkgq+of4p1Di6cPy4g==" saltValue="Ps2oJYc+6zVllIZVE+dCm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0" t="s">
        <v>10</v>
      </c>
      <c r="C8" s="101"/>
      <c r="D8" s="101"/>
      <c r="E8" s="101"/>
      <c r="F8" s="101"/>
      <c r="G8" s="101"/>
      <c r="H8" s="102"/>
      <c r="I8" s="1"/>
    </row>
    <row r="9" spans="1:9" x14ac:dyDescent="0.25">
      <c r="A9" s="1"/>
      <c r="B9" s="105" t="s">
        <v>243</v>
      </c>
      <c r="C9" s="106"/>
      <c r="D9" s="106"/>
      <c r="E9" s="106"/>
      <c r="F9" s="107"/>
      <c r="G9" s="23">
        <v>0</v>
      </c>
      <c r="H9" s="14"/>
      <c r="I9" s="1"/>
    </row>
    <row r="10" spans="1:9" x14ac:dyDescent="0.25">
      <c r="A10" s="1"/>
      <c r="B10" s="105" t="s">
        <v>86</v>
      </c>
      <c r="C10" s="106"/>
      <c r="D10" s="106"/>
      <c r="E10" s="106"/>
      <c r="F10" s="107"/>
      <c r="G10" s="23">
        <v>5.9140499999999997E-3</v>
      </c>
      <c r="H10" s="14"/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1">
        <v>0</v>
      </c>
      <c r="H11" s="14"/>
      <c r="I11" s="1"/>
    </row>
    <row r="12" spans="1:9" x14ac:dyDescent="0.25">
      <c r="A12" s="1"/>
      <c r="B12" s="105" t="s">
        <v>206</v>
      </c>
      <c r="C12" s="106"/>
      <c r="D12" s="106"/>
      <c r="E12" s="106"/>
      <c r="F12" s="107"/>
      <c r="G12" s="41">
        <v>2.671269934074288E-3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2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J5D3v03NpsaKqMGuJHK3LUxePDsBhGItINbJnxvmR3tBOFnPHD1HifPDHdRUffSueNWxzqzLQMPrMP3kHetdg==" saltValue="bKTZZdeJ9irw7tuXgTOpF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2021-10-06T11:59:35Z</dcterms:modified>
</cp:coreProperties>
</file>