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onden Djurs Vand (V052)\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<sst xmlns="http://schemas.openxmlformats.org/spreadsheetml/2006/main" count="322" uniqueCount="153">
  <si>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</si>
  <si>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</si>
  <si>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</si>
  <si>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</si>
  <si>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</si>
  <si>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</si>
  <si>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</si>
  <si>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</si>
  <si>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</si>
  <si>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</si>
  <si>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</si>
  <si>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</si>
  <si>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</si>
  <si>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</si>
  <si>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</si>
  <si>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</si>
  <si>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</si>
  <si>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</si>
  <si>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</si>
  <si>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</si>
  <si>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</si>
  <si>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</si>
  <si>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</si>
  <si>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</si>
  <si>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</si>
  <si>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</si>
  <si>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</si>
  <si>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</si>
  <si>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</si>
  <si>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</si>
  <si>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</si>
  <si>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</si>
  <si>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</si>
  <si>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</si>
  <si>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</si>
  <si>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</si>
  <si>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</si>
  <si>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</si>
  <si>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</si>
  <si>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</si>
  <si>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</si>
  <si>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</si>
  <si>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</si>
  <si>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</si>
  <si>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</si>
  <si>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</si>
  <si>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</si>
  <si>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</si>
  <si>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</si>
  <si>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</si>
  <si>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</si>
  <si>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</si>
  <si>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</si>
  <si>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</si>
  <si>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</si>
  <si>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</si>
  <si>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</si>
  <si>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</si>
  <si>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</si>
  <si>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</si>
  <si>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</si>
  <si>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</si>
  <si>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</si>
  <si>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</si>
  <si>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</si>
  <si>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</si>
  <si>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</si>
  <si>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</si>
  <si>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</si>
  <si>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</si>
  <si>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</si>
  <si>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</si>
  <si>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</si>
  <si>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</si>
  <si>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</si>
  <si>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</si>
  <si>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</si>
  <si>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</si>
  <si>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</si>
  <si>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</si>
  <si>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</si>
  <si>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</si>
  <si>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</si>
  <si>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</si>
  <si>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</si>
  <si>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</si>
  <si>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</si>
  <si>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</si>
  <si>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</si>
  <si>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</si>
  <si>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</si>
  <si>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</si>
  <si>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</si>
  <si>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</si>
  <si>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</si>
  <si>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</si>
  <si>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</si>
  <si>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</si>
  <si>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</si>
  <si>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</si>
  <si>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</si>
  <si>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</si>
  <si>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</si>
  <si>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</si>
  <si>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</si>
  <si>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</si>
  <si>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</si>
  <si>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</si>
  <si>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</si>
  <si>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</si>
  <si>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</si>
  <si>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</si>
  <si>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</si>
  <si>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</si>
  <si>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</si>
  <si>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</si>
  <si>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</si>
  <si>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</si>
  <si>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</si>
  <si>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</si>
  <si>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</si>
  <si>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</si>
  <si>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</si>
  <si>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</si>
  <si>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</si>
  <si>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</si>
  <si>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</si>
  <si>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</si>
  <si>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</si>
  <si>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</si>
  <si>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</si>
  <si>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</si>
  <si>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</si>
  <si>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</si>
  <si>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</si>
  <si>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</si>
  <si>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Afgift for ledningsført vand</t>
  </si>
  <si>
    <t>Afgift til Forsyningssekretariatet</t>
  </si>
  <si>
    <t>Ejendomsskat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</si>
  <si>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</si>
  <si>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</si>
  <si>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</si>
  <si>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</si>
  <si>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</si>
  <si>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</si>
  <si>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</si>
  <si>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</si>
  <si>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</si>
  <si>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</si>
  <si>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</si>
  <si>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Økonomisk ramme for 2022</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</si>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</sst>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8.4531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8" t="s">
        <v>4</v>
      </c>
      <c r="E6" s="88"/>
      <c r="F6" s="88"/>
      <c r="G6" s="88"/>
      <c r="H6" s="3"/>
      <c r="I6" s="1"/>
    </row>
    <row r="7" spans="1:9" ht="15" customHeight="1" x14ac:dyDescent="0.35">
      <c r="A7" s="1"/>
      <c r="B7" s="1"/>
      <c r="C7" s="3"/>
      <c r="D7" s="88"/>
      <c r="E7" s="88"/>
      <c r="F7" s="88"/>
      <c r="G7" s="88"/>
      <c r="H7" s="3"/>
      <c r="I7" s="1"/>
    </row>
    <row r="8" spans="1:9" ht="15.5" x14ac:dyDescent="0.35">
      <c r="A8" s="1"/>
      <c r="B8" s="1"/>
      <c r="C8" s="4"/>
      <c r="D8" s="90" t="s">
        <v>106</v>
      </c>
      <c r="E8" s="90"/>
      <c r="F8" s="90"/>
      <c r="G8" s="90"/>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9" t="s">
        <v>5</v>
      </c>
      <c r="E11" s="89"/>
      <c r="F11" s="89"/>
      <c r="G11" s="89"/>
      <c r="H11" s="5"/>
      <c r="I11" s="1"/>
    </row>
    <row r="12" spans="1:9" x14ac:dyDescent="0.35">
      <c r="A12" s="1"/>
      <c r="B12" s="1"/>
      <c r="C12" s="1"/>
      <c r="D12" s="1"/>
      <c r="E12" s="1"/>
      <c r="F12" s="1"/>
      <c r="G12" s="1"/>
      <c r="H12" s="1"/>
      <c r="I12" s="1"/>
    </row>
    <row r="13" spans="1:9" x14ac:dyDescent="0.35">
      <c r="A13" s="1"/>
      <c r="B13" s="1"/>
      <c r="C13" s="6" t="s">
        <v>6</v>
      </c>
      <c r="D13" s="85" t="s">
        <v>79</v>
      </c>
      <c r="E13" s="86"/>
      <c r="F13" s="86"/>
      <c r="G13" s="87"/>
      <c r="H13" s="1"/>
      <c r="I13" s="1"/>
    </row>
    <row r="14" spans="1:9" x14ac:dyDescent="0.35">
      <c r="A14" s="1"/>
      <c r="B14" s="1"/>
      <c r="C14" s="6" t="s">
        <v>14</v>
      </c>
      <c r="D14" s="85" t="s">
        <v>111</v>
      </c>
      <c r="E14" s="86"/>
      <c r="F14" s="86"/>
      <c r="G14" s="87"/>
      <c r="H14" s="1"/>
      <c r="I14" s="1"/>
    </row>
    <row r="15" spans="1:9" x14ac:dyDescent="0.35">
      <c r="A15" s="1"/>
      <c r="B15" s="1"/>
      <c r="C15" s="6" t="s">
        <v>28</v>
      </c>
      <c r="D15" s="85" t="s">
        <v>64</v>
      </c>
      <c r="E15" s="86"/>
      <c r="F15" s="86"/>
      <c r="G15" s="87"/>
      <c r="H15" s="1"/>
      <c r="I15" s="1"/>
    </row>
    <row r="16" spans="1:9" x14ac:dyDescent="0.35">
      <c r="A16" s="1"/>
      <c r="B16" s="1"/>
      <c r="C16" s="6" t="s">
        <v>29</v>
      </c>
      <c r="D16" s="85" t="s">
        <v>80</v>
      </c>
      <c r="E16" s="86"/>
      <c r="F16" s="86"/>
      <c r="G16" s="87"/>
      <c r="H16" s="1"/>
      <c r="I16" s="1"/>
    </row>
    <row r="17" spans="1:9" x14ac:dyDescent="0.35">
      <c r="A17" s="1"/>
      <c r="B17" s="1"/>
      <c r="C17" s="6" t="s">
        <v>49</v>
      </c>
      <c r="D17" s="85" t="s">
        <v>81</v>
      </c>
      <c r="E17" s="86"/>
      <c r="F17" s="86"/>
      <c r="G17" s="87"/>
      <c r="H17" s="1"/>
      <c r="I17" s="1"/>
    </row>
    <row r="18" spans="1:9" x14ac:dyDescent="0.35">
      <c r="A18" s="1"/>
      <c r="B18" s="1"/>
      <c r="C18" s="6" t="s">
        <v>7</v>
      </c>
      <c r="D18" s="82" t="s">
        <v>11</v>
      </c>
      <c r="E18" s="83"/>
      <c r="F18" s="83"/>
      <c r="G18" s="84"/>
      <c r="H18" s="1"/>
      <c r="I18" s="1"/>
    </row>
    <row r="19" spans="1:9" x14ac:dyDescent="0.35">
      <c r="A19" s="1"/>
      <c r="B19" s="1"/>
      <c r="C19" s="6" t="s">
        <v>8</v>
      </c>
      <c r="D19" s="76" t="s">
        <v>82</v>
      </c>
      <c r="E19" s="77"/>
      <c r="F19" s="77"/>
      <c r="G19" s="78"/>
      <c r="H19" s="1"/>
      <c r="I19" s="1"/>
    </row>
    <row r="20" spans="1:9" x14ac:dyDescent="0.35">
      <c r="A20" s="1"/>
      <c r="B20" s="1"/>
      <c r="C20" s="6" t="s">
        <v>46</v>
      </c>
      <c r="D20" s="76" t="s">
        <v>114</v>
      </c>
      <c r="E20" s="77"/>
      <c r="F20" s="77"/>
      <c r="G20" s="78"/>
      <c r="H20" s="1"/>
      <c r="I20" s="1"/>
    </row>
    <row r="21" spans="1:9" x14ac:dyDescent="0.35">
      <c r="A21" s="1"/>
      <c r="B21" s="1"/>
      <c r="C21" s="6" t="s">
        <v>151</v>
      </c>
      <c r="D21" s="76" t="s">
        <v>109</v>
      </c>
      <c r="E21" s="77"/>
      <c r="F21" s="77"/>
      <c r="G21" s="78"/>
      <c r="H21" s="1"/>
      <c r="I21" s="1"/>
    </row>
    <row r="22" spans="1:9" x14ac:dyDescent="0.35">
      <c r="A22" s="1"/>
      <c r="B22" s="1"/>
      <c r="C22" s="6" t="s">
        <v>121</v>
      </c>
      <c r="D22" s="76" t="s">
        <v>35</v>
      </c>
      <c r="E22" s="77"/>
      <c r="F22" s="77"/>
      <c r="G22" s="78"/>
      <c r="H22" s="1"/>
      <c r="I22" s="1"/>
    </row>
    <row r="23" spans="1:9" x14ac:dyDescent="0.35">
      <c r="A23" s="1"/>
      <c r="B23" s="1"/>
      <c r="C23" s="6" t="s">
        <v>122</v>
      </c>
      <c r="D23" s="76" t="s">
        <v>36</v>
      </c>
      <c r="E23" s="77"/>
      <c r="F23" s="77"/>
      <c r="G23" s="78"/>
      <c r="H23" s="1"/>
      <c r="I23" s="1"/>
    </row>
    <row r="24" spans="1:9" x14ac:dyDescent="0.35">
      <c r="A24" s="1"/>
      <c r="B24" s="1"/>
      <c r="C24" s="6" t="s">
        <v>9</v>
      </c>
      <c r="D24" s="76" t="s">
        <v>53</v>
      </c>
      <c r="E24" s="77"/>
      <c r="F24" s="77"/>
      <c r="G24" s="78"/>
      <c r="H24" s="1"/>
      <c r="I24" s="1"/>
    </row>
    <row r="25" spans="1:9" x14ac:dyDescent="0.35">
      <c r="A25" s="1"/>
      <c r="B25" s="1"/>
      <c r="C25" s="6" t="s">
        <v>41</v>
      </c>
      <c r="D25" s="76" t="s">
        <v>30</v>
      </c>
      <c r="E25" s="77"/>
      <c r="F25" s="77"/>
      <c r="G25" s="78"/>
      <c r="H25" s="1"/>
      <c r="I25" s="1"/>
    </row>
    <row r="26" spans="1:9" x14ac:dyDescent="0.35">
      <c r="A26" s="1"/>
      <c r="B26" s="1"/>
      <c r="C26" s="6" t="s">
        <v>123</v>
      </c>
      <c r="D26" s="79" t="s">
        <v>47</v>
      </c>
      <c r="E26" s="80"/>
      <c r="F26" s="80"/>
      <c r="G26" s="8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jn7DL9uin6HXyuASt6/qbvqcqDGLTFijeA6RwXVI4fgFDnhQKtj12LEk/4Tqtg1jj/4OSOCy2I9YjJmgdWL2eg==" saltValue="673I4u55Mp4RTiPMdlMtQ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115</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102</v>
      </c>
      <c r="C8" s="113"/>
      <c r="D8" s="113"/>
      <c r="E8" s="113"/>
      <c r="F8" s="113"/>
      <c r="G8" s="113"/>
      <c r="H8" s="113"/>
      <c r="I8" s="113"/>
      <c r="J8" s="113"/>
      <c r="K8" s="114"/>
      <c r="L8" s="1"/>
    </row>
    <row r="9" spans="1:12" ht="39.75" customHeight="1" x14ac:dyDescent="0.35">
      <c r="A9" s="1"/>
      <c r="B9" s="49" t="s">
        <v>0</v>
      </c>
      <c r="C9" s="16" t="s">
        <v>1</v>
      </c>
      <c r="D9" s="128" t="s">
        <v>112</v>
      </c>
      <c r="E9" s="129"/>
      <c r="F9" s="128" t="s">
        <v>2</v>
      </c>
      <c r="G9" s="129"/>
      <c r="H9" s="128" t="s">
        <v>113</v>
      </c>
      <c r="I9" s="129"/>
      <c r="J9" s="128" t="s">
        <v>23</v>
      </c>
      <c r="K9" s="129"/>
      <c r="L9" s="1"/>
    </row>
    <row r="10" spans="1:12" x14ac:dyDescent="0.35">
      <c r="A10" s="1"/>
      <c r="B10" s="64" t="s">
        <v>145</v>
      </c>
      <c r="C10" s="30">
        <v>0</v>
      </c>
      <c r="D10" s="8">
        <v>0</v>
      </c>
      <c r="E10" s="12" t="s">
        <v>3</v>
      </c>
      <c r="F10" s="8">
        <f>IFERROR(D10/C10,0)</f>
        <v>0</v>
      </c>
      <c r="G10" s="12" t="s">
        <v>3</v>
      </c>
      <c r="H10" s="8">
        <v>0</v>
      </c>
      <c r="I10" s="12" t="s">
        <v>3</v>
      </c>
      <c r="J10" s="8">
        <v>0</v>
      </c>
      <c r="K10" s="12" t="s">
        <v>3</v>
      </c>
      <c r="L10" s="1"/>
    </row>
    <row r="11" spans="1:12" x14ac:dyDescent="0.35">
      <c r="A11" s="1"/>
      <c r="B11" s="65" t="s">
        <v>103</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VhFGDIfxe93m+40hY0uiLMfl9Y4wWjGQxP8Oxg6LUFpehhZoBIuMHWBKVDPlIy6DuOtWYK1pzIY+H+Y6ZtL2w==" saltValue="pQastvsH+7ATy7R7IAyTJ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0" t="s">
        <v>15</v>
      </c>
      <c r="C9" s="60" t="s">
        <v>10</v>
      </c>
      <c r="D9" s="61"/>
      <c r="E9" s="60" t="s">
        <v>24</v>
      </c>
      <c r="F9" s="73"/>
      <c r="G9" s="1"/>
    </row>
    <row r="10" spans="1:7" x14ac:dyDescent="0.35">
      <c r="A10" s="1"/>
      <c r="B10" s="20" t="s">
        <v>146</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4" t="s">
        <v>67</v>
      </c>
      <c r="C12" s="10">
        <f>SUM(C10:C11)</f>
        <v>0</v>
      </c>
      <c r="D12" s="11" t="s">
        <v>3</v>
      </c>
      <c r="E12" s="10">
        <f>SUM(E10:E11)</f>
        <v>0</v>
      </c>
      <c r="F12" s="11" t="s">
        <v>3</v>
      </c>
      <c r="G12" s="1"/>
    </row>
    <row r="13" spans="1:7" x14ac:dyDescent="0.35">
      <c r="A13" s="1"/>
      <c r="B13" s="74" t="s">
        <v>99</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8O0uOE1ruMiS1cF0mCm5YtVJMknpH2WF4J+iRhMPdEm1VhcPJyh5tT+2SKCTMZVu9HduMRb9j2tQxaC0gMs/3A==" saltValue="+5whUqIMlEHtKBXGUbgWU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117</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0" t="s">
        <v>15</v>
      </c>
      <c r="C8" s="60" t="s">
        <v>10</v>
      </c>
      <c r="D8" s="61"/>
      <c r="E8" s="60" t="s">
        <v>24</v>
      </c>
      <c r="F8" s="73"/>
      <c r="G8" s="1"/>
    </row>
    <row r="9" spans="1:7" x14ac:dyDescent="0.35">
      <c r="A9" s="1"/>
      <c r="B9" s="20" t="s">
        <v>147</v>
      </c>
      <c r="C9" s="19">
        <v>0</v>
      </c>
      <c r="D9" s="12" t="s">
        <v>3</v>
      </c>
      <c r="E9" s="19">
        <v>0</v>
      </c>
      <c r="F9" s="12" t="s">
        <v>3</v>
      </c>
      <c r="G9" s="1"/>
    </row>
    <row r="10" spans="1:7" x14ac:dyDescent="0.35">
      <c r="A10" s="1"/>
      <c r="B10" s="74" t="s">
        <v>108</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1mIb4sXhEBqrUDKu2Bf3h/VBV31mfOEpfUlC3EjoOHqUlF+aYtFTNuAB6gXZfsTgCEGOrzwuaie83j568a5qPg==" saltValue="wby5wepQB6qPREWEO+8eV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148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100</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zBfUbaTvku8siyLTBQiBDqyMjeWpjb4gFWyDEF/FYHnVRZfVv0A5l7+rJe/6YnRKf6Q7NWsTzOR0Lvd4FG7FAA==" saltValue="c1Ex+I2sNeD3ahFMLBv/v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119</v>
      </c>
      <c r="C3" s="93"/>
      <c r="D3" s="93"/>
      <c r="E3" s="93"/>
      <c r="F3" s="93"/>
      <c r="G3" s="1"/>
    </row>
    <row r="4" spans="1:7" ht="25.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149</v>
      </c>
      <c r="C11" s="8">
        <v>0</v>
      </c>
      <c r="D11" s="12" t="s">
        <v>3</v>
      </c>
      <c r="E11" s="8">
        <v>0</v>
      </c>
      <c r="F11" s="12" t="s">
        <v>3</v>
      </c>
      <c r="G11" s="1"/>
    </row>
    <row r="12" spans="1:7" x14ac:dyDescent="0.35">
      <c r="A12" s="1"/>
      <c r="B12" s="74" t="s">
        <v>105</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iBnGP+utF8/2CPP8rkJAYayQa6z/SQI3ybMgdHCSpO99UMufND2j2Nka6FD20FFE8XfWDcxfIRKaGFe1zQQN9g==" saltValue="3uycjmD0OlDxj/ebRRq47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3" t="s">
        <v>120</v>
      </c>
      <c r="C3" s="93"/>
      <c r="D3" s="1"/>
    </row>
    <row r="4" spans="1:4" ht="25.5" customHeight="1" x14ac:dyDescent="0.35">
      <c r="A4" s="1"/>
      <c r="B4" s="93"/>
      <c r="C4" s="93"/>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101</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nurvw8VDGoWfDp9N0al3turHL0OIJibhwSVNHneQGZIrYedb1AwbqWF+aDbfFMs0d5J++dJMeV8dtkwOkvpZxA==" saltValue="JPSYRSx7V6l+fuPqXxEju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12</v>
      </c>
      <c r="C8" s="55"/>
      <c r="D8" s="55"/>
      <c r="E8" s="55"/>
      <c r="F8" s="55"/>
      <c r="G8" s="1"/>
    </row>
    <row r="9" spans="1:7" x14ac:dyDescent="0.35">
      <c r="A9" s="1"/>
      <c r="B9" s="63" t="s">
        <v>55</v>
      </c>
      <c r="C9" s="63"/>
      <c r="D9" s="63"/>
      <c r="E9" s="7">
        <f>'Fane 3. Omkostninger i ØR2022'!E16</f>
        <v>7183030.2256678939</v>
      </c>
      <c r="F9" s="63" t="s">
        <v>3</v>
      </c>
      <c r="G9" s="1"/>
    </row>
    <row r="10" spans="1:7" ht="17.149999999999999" customHeight="1" x14ac:dyDescent="0.35">
      <c r="A10" s="1"/>
      <c r="B10" s="24" t="s">
        <v>50</v>
      </c>
      <c r="C10" s="63"/>
      <c r="D10" s="63"/>
      <c r="E10" s="7">
        <f>'Fane 8.1. Varige tillæg'!C13+'Fane 8.1. Varige tillæg'!E13</f>
        <v>0</v>
      </c>
      <c r="F10" s="63" t="s">
        <v>3</v>
      </c>
      <c r="G10" s="1"/>
    </row>
    <row r="11" spans="1:7" ht="17.149999999999999" customHeight="1" x14ac:dyDescent="0.35">
      <c r="A11" s="1"/>
      <c r="B11" s="24" t="s">
        <v>52</v>
      </c>
      <c r="C11" s="63"/>
      <c r="D11" s="63"/>
      <c r="E11" s="8">
        <f>-('Fane 10. Bortfald'!C13+'Fane 10. Bortfald'!E13)</f>
        <v>0</v>
      </c>
      <c r="F11" s="63" t="s">
        <v>3</v>
      </c>
      <c r="G11" s="1"/>
    </row>
    <row r="12" spans="1:7" ht="17.149999999999999" customHeight="1" x14ac:dyDescent="0.35">
      <c r="A12" s="1"/>
      <c r="B12" s="24" t="s">
        <v>54</v>
      </c>
      <c r="C12" s="63"/>
      <c r="D12" s="63"/>
      <c r="E12" s="8">
        <f>'Fane 9. Tilknyttet virksomhed'!C12+'Fane 9. Tilknyttet virksomhed'!E12</f>
        <v>0</v>
      </c>
      <c r="F12" s="63" t="s">
        <v>3</v>
      </c>
      <c r="G12" s="1"/>
    </row>
    <row r="13" spans="1:7" ht="17.149999999999999" customHeight="1" x14ac:dyDescent="0.35">
      <c r="A13" s="1"/>
      <c r="B13" s="24" t="s">
        <v>17</v>
      </c>
      <c r="C13" s="63"/>
      <c r="D13" s="63"/>
      <c r="E13" s="8">
        <f>SUM(E9:E12)*'Fane 11. Nøgletal'!C15</f>
        <v>255715.87603377702</v>
      </c>
      <c r="F13" s="63" t="s">
        <v>3</v>
      </c>
      <c r="G13" s="1"/>
    </row>
    <row r="14" spans="1:7" ht="17.149999999999999" customHeight="1" x14ac:dyDescent="0.35">
      <c r="A14" s="1"/>
      <c r="B14" s="24" t="s">
        <v>44</v>
      </c>
      <c r="C14" s="63"/>
      <c r="D14" s="63"/>
      <c r="E14" s="8">
        <f>-SUM(E9,E10:E13)*'Fane 11. Nøgletal'!C20</f>
        <v>-126458.68372892842</v>
      </c>
      <c r="F14" s="63" t="s">
        <v>3</v>
      </c>
      <c r="G14" s="1"/>
    </row>
    <row r="15" spans="1:7" ht="15" customHeight="1" x14ac:dyDescent="0.35">
      <c r="A15" s="1"/>
      <c r="B15" s="68" t="s">
        <v>19</v>
      </c>
      <c r="C15" s="29"/>
      <c r="D15" s="29"/>
      <c r="E15" s="9">
        <f>SUM(E9,E10:E14)</f>
        <v>7312287.4179727426</v>
      </c>
      <c r="F15" s="56" t="s">
        <v>3</v>
      </c>
      <c r="G15" s="1"/>
    </row>
    <row r="16" spans="1:7" ht="15" customHeight="1" x14ac:dyDescent="0.35">
      <c r="A16" s="1"/>
      <c r="B16" s="55" t="s">
        <v>11</v>
      </c>
      <c r="C16" s="55"/>
      <c r="D16" s="55"/>
      <c r="E16" s="55"/>
      <c r="F16" s="55"/>
      <c r="G16" s="1"/>
    </row>
    <row r="17" spans="1:7" ht="15" customHeight="1" x14ac:dyDescent="0.35">
      <c r="A17" s="1"/>
      <c r="B17" s="56" t="s">
        <v>11</v>
      </c>
      <c r="C17" s="56"/>
      <c r="D17" s="56"/>
      <c r="E17" s="9">
        <f>'Fane 4. Ikke-påvirkelige omk.'!C14</f>
        <v>2645854.1947699203</v>
      </c>
      <c r="F17" s="56" t="s">
        <v>3</v>
      </c>
      <c r="G17" s="1"/>
    </row>
    <row r="18" spans="1:7" ht="15" customHeight="1" x14ac:dyDescent="0.35">
      <c r="A18" s="1"/>
      <c r="B18" s="55" t="s">
        <v>36</v>
      </c>
      <c r="C18" s="55"/>
      <c r="D18" s="55"/>
      <c r="E18" s="55"/>
      <c r="F18" s="55"/>
      <c r="G18" s="1"/>
    </row>
    <row r="19" spans="1:7" ht="15" customHeight="1" x14ac:dyDescent="0.35">
      <c r="A19" s="1"/>
      <c r="B19" s="24" t="s">
        <v>33</v>
      </c>
      <c r="C19" s="63"/>
      <c r="D19" s="63"/>
      <c r="E19" s="8">
        <f>'Fane 8.2. Engangstillæg'!C11</f>
        <v>0</v>
      </c>
      <c r="F19" s="63" t="s">
        <v>3</v>
      </c>
      <c r="G19" s="1"/>
    </row>
    <row r="20" spans="1:7" x14ac:dyDescent="0.35">
      <c r="A20" s="1"/>
      <c r="B20" s="24" t="s">
        <v>34</v>
      </c>
      <c r="C20" s="63"/>
      <c r="D20" s="63"/>
      <c r="E20" s="8">
        <f>'Fane 8.2. Engangstillæg'!E11</f>
        <v>0</v>
      </c>
      <c r="F20" s="63" t="s">
        <v>3</v>
      </c>
      <c r="G20" s="1"/>
    </row>
    <row r="21" spans="1:7" x14ac:dyDescent="0.35">
      <c r="A21" s="1"/>
      <c r="B21" s="24" t="s">
        <v>107</v>
      </c>
      <c r="C21" s="63"/>
      <c r="D21" s="63"/>
      <c r="E21" s="8">
        <f>-SUM(E19:E20)*'Fane 11. Nøgletal'!C20</f>
        <v>0</v>
      </c>
      <c r="F21" s="63" t="s">
        <v>3</v>
      </c>
      <c r="G21" s="1"/>
    </row>
    <row r="22" spans="1:7" ht="15" customHeight="1" x14ac:dyDescent="0.35">
      <c r="A22" s="1"/>
      <c r="B22" s="68" t="s">
        <v>37</v>
      </c>
      <c r="C22" s="29"/>
      <c r="D22" s="29"/>
      <c r="E22" s="9">
        <f>SUM(E19:E21)</f>
        <v>0</v>
      </c>
      <c r="F22" s="56" t="s">
        <v>3</v>
      </c>
      <c r="G22" s="1"/>
    </row>
    <row r="23" spans="1:7" x14ac:dyDescent="0.35">
      <c r="A23" s="1"/>
      <c r="B23" s="55" t="s">
        <v>62</v>
      </c>
      <c r="C23" s="55"/>
      <c r="D23" s="55"/>
      <c r="E23" s="55"/>
      <c r="F23" s="55"/>
      <c r="G23" s="1"/>
    </row>
    <row r="24" spans="1:7" x14ac:dyDescent="0.35">
      <c r="A24" s="1"/>
      <c r="B24" s="68" t="s">
        <v>63</v>
      </c>
      <c r="C24" s="32"/>
      <c r="D24" s="32"/>
      <c r="E24" s="9">
        <f>'Fane 5. Kontrol af ØR2021'!E30</f>
        <v>-178768.0177789834</v>
      </c>
      <c r="F24" s="56" t="s">
        <v>3</v>
      </c>
      <c r="G24" s="1"/>
    </row>
    <row r="25" spans="1:7" x14ac:dyDescent="0.35">
      <c r="A25" s="1"/>
      <c r="B25" s="55" t="s">
        <v>76</v>
      </c>
      <c r="C25" s="55"/>
      <c r="D25" s="55"/>
      <c r="E25" s="55"/>
      <c r="F25" s="55"/>
      <c r="G25" s="1"/>
    </row>
    <row r="26" spans="1:7" x14ac:dyDescent="0.35">
      <c r="A26" s="1"/>
      <c r="B26" s="56" t="s">
        <v>77</v>
      </c>
      <c r="C26" s="56"/>
      <c r="D26" s="56"/>
      <c r="E26" s="9">
        <f>'Fane 6. Skattesagen'!G12</f>
        <v>-1091571</v>
      </c>
      <c r="F26" s="56" t="s">
        <v>3</v>
      </c>
      <c r="G26" s="1"/>
    </row>
    <row r="27" spans="1:7" x14ac:dyDescent="0.35">
      <c r="A27" s="1"/>
      <c r="B27" s="55" t="s">
        <v>39</v>
      </c>
      <c r="C27" s="55"/>
      <c r="D27" s="55"/>
      <c r="E27" s="10">
        <f>SUM(E15:E17:E22:E24:E26)</f>
        <v>8687802.5949636791</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4EoHOpJjkBXgqQg8eVp+ekKGAvzHaBBzHOn256Q9r8MOK91Uj5zl54VQ4eFNrBUBNbz0+3of2uUiH513kB03Yw==" saltValue="uEGvqKZQFtlxl0auL0k4g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56</v>
      </c>
      <c r="C8" s="63"/>
      <c r="D8" s="63"/>
      <c r="E8" s="7">
        <f>'Fane 2.1. Økonomisk ramme 2023'!E15</f>
        <v>7312287.4179727426</v>
      </c>
      <c r="F8" s="63" t="s">
        <v>3</v>
      </c>
      <c r="G8" s="1"/>
    </row>
    <row r="9" spans="1:7" ht="15" customHeight="1" x14ac:dyDescent="0.35">
      <c r="A9" s="1"/>
      <c r="B9" s="54" t="s">
        <v>17</v>
      </c>
      <c r="C9" s="63"/>
      <c r="D9" s="63"/>
      <c r="E9" s="8">
        <f>SUM(E8:E8)*'Fane 11. Nøgletal'!C15</f>
        <v>260317.43207982962</v>
      </c>
      <c r="F9" s="63" t="s">
        <v>3</v>
      </c>
      <c r="G9" s="1"/>
    </row>
    <row r="10" spans="1:7" ht="15" customHeight="1" x14ac:dyDescent="0.35">
      <c r="A10" s="1"/>
      <c r="B10" s="54" t="s">
        <v>44</v>
      </c>
      <c r="C10" s="63"/>
      <c r="D10" s="63"/>
      <c r="E10" s="8">
        <f>-SUM(E8:E9)*'Fane 11. Nøgletal'!C20</f>
        <v>-128734.28245089373</v>
      </c>
      <c r="F10" s="63" t="s">
        <v>3</v>
      </c>
      <c r="G10" s="1"/>
    </row>
    <row r="11" spans="1:7" ht="15" customHeight="1" x14ac:dyDescent="0.35">
      <c r="A11" s="1"/>
      <c r="B11" s="29" t="s">
        <v>19</v>
      </c>
      <c r="C11" s="29"/>
      <c r="D11" s="29"/>
      <c r="E11" s="9">
        <f>SUM(E8:E10)</f>
        <v>7443870.567601678</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omk.'!C14*(1+'Fane 11. Nøgletal'!C15)</f>
        <v>2740046.6041037296</v>
      </c>
      <c r="F13" s="56" t="s">
        <v>3</v>
      </c>
      <c r="G13" s="1"/>
    </row>
    <row r="14" spans="1:7" x14ac:dyDescent="0.35">
      <c r="A14" s="1"/>
      <c r="B14" s="55" t="s">
        <v>62</v>
      </c>
      <c r="C14" s="55"/>
      <c r="D14" s="55"/>
      <c r="E14" s="55"/>
      <c r="F14" s="55"/>
      <c r="G14" s="1"/>
    </row>
    <row r="15" spans="1:7" x14ac:dyDescent="0.35">
      <c r="A15" s="1"/>
      <c r="B15" s="56" t="s">
        <v>78</v>
      </c>
      <c r="C15" s="33"/>
      <c r="D15" s="33"/>
      <c r="E15" s="9">
        <f>'Fane 5. Kontrol af ØR2021'!E30</f>
        <v>-178768.0177789834</v>
      </c>
      <c r="F15" s="56" t="s">
        <v>3</v>
      </c>
      <c r="G15" s="1"/>
    </row>
    <row r="16" spans="1:7" x14ac:dyDescent="0.35">
      <c r="A16" s="1"/>
      <c r="B16" s="55" t="s">
        <v>76</v>
      </c>
      <c r="C16" s="55"/>
      <c r="D16" s="55"/>
      <c r="E16" s="55"/>
      <c r="F16" s="55"/>
      <c r="G16" s="1"/>
    </row>
    <row r="17" spans="1:7" x14ac:dyDescent="0.35">
      <c r="A17" s="1"/>
      <c r="B17" s="56" t="s">
        <v>77</v>
      </c>
      <c r="C17" s="56"/>
      <c r="D17" s="56"/>
      <c r="E17" s="9">
        <f>'Fane 6. Skattesagen'!G13</f>
        <v>0</v>
      </c>
      <c r="F17" s="56" t="s">
        <v>3</v>
      </c>
      <c r="G17" s="1"/>
    </row>
    <row r="18" spans="1:7" x14ac:dyDescent="0.35">
      <c r="A18" s="1"/>
      <c r="B18" s="55" t="s">
        <v>57</v>
      </c>
      <c r="C18" s="55"/>
      <c r="D18" s="55"/>
      <c r="E18" s="10">
        <f>SUM(E11,E13,E15,E17)</f>
        <v>10005149.153926425</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lKnvb21JMmSbjkZu5q9HjHHlpxXhun41JZK8YGAWKsio5EopqyboFGfucWOrwLQjTR748vKDq0V91PUwO1WPEg==" saltValue="AThctOZ0TeEbgAe7b+qfK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65</v>
      </c>
      <c r="C8" s="63"/>
      <c r="D8" s="63"/>
      <c r="E8" s="7">
        <f>'Fane 2.2. Økonomisk ramme 2024'!E11</f>
        <v>7443870.567601678</v>
      </c>
      <c r="F8" s="63" t="s">
        <v>3</v>
      </c>
      <c r="G8" s="1"/>
    </row>
    <row r="9" spans="1:7" ht="15" customHeight="1" x14ac:dyDescent="0.35">
      <c r="A9" s="1"/>
      <c r="B9" s="54" t="s">
        <v>17</v>
      </c>
      <c r="C9" s="63"/>
      <c r="D9" s="63"/>
      <c r="E9" s="8">
        <f>SUM(E8:E8)*'Fane 11. Nøgletal'!C15</f>
        <v>265001.79220661975</v>
      </c>
      <c r="F9" s="63" t="s">
        <v>3</v>
      </c>
      <c r="G9" s="1"/>
    </row>
    <row r="10" spans="1:7" ht="15" customHeight="1" x14ac:dyDescent="0.35">
      <c r="A10" s="1"/>
      <c r="B10" s="54" t="s">
        <v>44</v>
      </c>
      <c r="C10" s="63"/>
      <c r="D10" s="63"/>
      <c r="E10" s="8">
        <f>-SUM(E8:E9)*'Fane 11. Nøgletal'!C20</f>
        <v>-131050.83011674107</v>
      </c>
      <c r="F10" s="63" t="s">
        <v>3</v>
      </c>
      <c r="G10" s="1"/>
    </row>
    <row r="11" spans="1:7" x14ac:dyDescent="0.35">
      <c r="A11" s="1"/>
      <c r="B11" s="29" t="s">
        <v>19</v>
      </c>
      <c r="C11" s="29"/>
      <c r="D11" s="29"/>
      <c r="E11" s="9">
        <f>SUM(E8:E10)</f>
        <v>7577821.5296915565</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omk.'!C14*(1+'Fane 11. Nøgletal'!C15)^2</f>
        <v>2837592.2632098226</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Skattesagen'!G14</f>
        <v>0</v>
      </c>
      <c r="F17" s="56" t="s">
        <v>3</v>
      </c>
      <c r="G17" s="1"/>
    </row>
    <row r="18" spans="1:7" x14ac:dyDescent="0.35">
      <c r="A18" s="1"/>
      <c r="B18" s="55" t="s">
        <v>66</v>
      </c>
      <c r="C18" s="55"/>
      <c r="D18" s="55"/>
      <c r="E18" s="10">
        <f>SUM(E11,E13,E15,E17)</f>
        <v>10415413.792901378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2xuV+T+SgQCPBfvggEeDtoL5mhuZRDVWYx+lEoDqlUa6b3x2qrhEFRfXk4iS2QajIdYKOfWG8dFTzm84mgc1iA==" saltValue="u9aVjOtwtYopzAgdLPK3h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86</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5" t="s">
        <v>12</v>
      </c>
      <c r="C7" s="55"/>
      <c r="D7" s="55"/>
      <c r="E7" s="55"/>
      <c r="F7" s="55"/>
      <c r="G7" s="1"/>
    </row>
    <row r="8" spans="1:7" ht="15" customHeight="1" x14ac:dyDescent="0.35">
      <c r="A8" s="1"/>
      <c r="B8" s="63" t="s">
        <v>87</v>
      </c>
      <c r="C8" s="63"/>
      <c r="D8" s="63"/>
      <c r="E8" s="7">
        <f>'Fane 2.3. Økonomisk ramme 2025'!E11</f>
        <v>7577821.5296915565</v>
      </c>
      <c r="F8" s="63" t="s">
        <v>3</v>
      </c>
      <c r="G8" s="1"/>
    </row>
    <row r="9" spans="1:7" ht="15" customHeight="1" x14ac:dyDescent="0.35">
      <c r="A9" s="1"/>
      <c r="B9" s="54" t="s">
        <v>17</v>
      </c>
      <c r="C9" s="63"/>
      <c r="D9" s="63"/>
      <c r="E9" s="8">
        <f>SUM(E8:E8)*'Fane 11. Nøgletal'!C15</f>
        <v>269770.44645701942</v>
      </c>
      <c r="F9" s="63" t="s">
        <v>3</v>
      </c>
      <c r="G9" s="1"/>
    </row>
    <row r="10" spans="1:7" ht="15" customHeight="1" x14ac:dyDescent="0.35">
      <c r="A10" s="1"/>
      <c r="B10" s="54" t="s">
        <v>44</v>
      </c>
      <c r="C10" s="63"/>
      <c r="D10" s="63"/>
      <c r="E10" s="8">
        <f>-SUM(E8:E9)*'Fane 11. Nøgletal'!C20</f>
        <v>-133409.0635945258</v>
      </c>
      <c r="F10" s="63" t="s">
        <v>3</v>
      </c>
      <c r="G10" s="1"/>
    </row>
    <row r="11" spans="1:7" x14ac:dyDescent="0.35">
      <c r="A11" s="1"/>
      <c r="B11" s="29" t="s">
        <v>19</v>
      </c>
      <c r="C11" s="29"/>
      <c r="D11" s="29"/>
      <c r="E11" s="9">
        <f>SUM(E8:E10)</f>
        <v>7714182.9125540499</v>
      </c>
      <c r="F11" s="56" t="s">
        <v>3</v>
      </c>
      <c r="G11" s="1"/>
    </row>
    <row r="12" spans="1:7" x14ac:dyDescent="0.35">
      <c r="A12" s="1"/>
      <c r="B12" s="55" t="s">
        <v>11</v>
      </c>
      <c r="C12" s="55"/>
      <c r="D12" s="55"/>
      <c r="E12" s="55"/>
      <c r="F12" s="55"/>
      <c r="G12" s="1"/>
    </row>
    <row r="13" spans="1:7" ht="15" customHeight="1" x14ac:dyDescent="0.35">
      <c r="A13" s="1"/>
      <c r="B13" s="56" t="s">
        <v>11</v>
      </c>
      <c r="C13" s="56"/>
      <c r="D13" s="56"/>
      <c r="E13" s="9">
        <f>'Fane 4. Ikke-påvirkelige omk.'!C14*(1+'Fane 11. Nøgletal'!C15)^3</f>
        <v>2938610.5477800923</v>
      </c>
      <c r="F13" s="56" t="s">
        <v>3</v>
      </c>
      <c r="G13" s="1"/>
    </row>
    <row r="14" spans="1:7" ht="15" customHeight="1" x14ac:dyDescent="0.35">
      <c r="A14" s="1"/>
      <c r="B14" s="55" t="s">
        <v>62</v>
      </c>
      <c r="C14" s="55"/>
      <c r="D14" s="55"/>
      <c r="E14" s="55"/>
      <c r="F14" s="55"/>
      <c r="G14" s="1"/>
    </row>
    <row r="15" spans="1:7" ht="15" customHeight="1" x14ac:dyDescent="0.35">
      <c r="A15" s="1"/>
      <c r="B15" s="56" t="s">
        <v>63</v>
      </c>
      <c r="C15" s="33"/>
      <c r="D15" s="33"/>
      <c r="E15" s="9">
        <v>0</v>
      </c>
      <c r="F15" s="56" t="s">
        <v>3</v>
      </c>
      <c r="G15" s="1"/>
    </row>
    <row r="16" spans="1:7" ht="15" customHeight="1" x14ac:dyDescent="0.35">
      <c r="A16" s="1"/>
      <c r="B16" s="55" t="s">
        <v>76</v>
      </c>
      <c r="C16" s="55"/>
      <c r="D16" s="55"/>
      <c r="E16" s="55"/>
      <c r="F16" s="55"/>
      <c r="G16" s="1"/>
    </row>
    <row r="17" spans="1:7" ht="15" customHeight="1" x14ac:dyDescent="0.35">
      <c r="A17" s="1"/>
      <c r="B17" s="56" t="s">
        <v>77</v>
      </c>
      <c r="C17" s="56"/>
      <c r="D17" s="56"/>
      <c r="E17" s="9">
        <f>'Fane 6. Skattesagen'!G15</f>
        <v>0</v>
      </c>
      <c r="F17" s="56" t="s">
        <v>3</v>
      </c>
      <c r="G17" s="1"/>
    </row>
    <row r="18" spans="1:7" x14ac:dyDescent="0.35">
      <c r="A18" s="1"/>
      <c r="B18" s="55" t="s">
        <v>88</v>
      </c>
      <c r="C18" s="55"/>
      <c r="D18" s="55"/>
      <c r="E18" s="10">
        <f>SUM(E11,E13,E15,E17)</f>
        <v>10652793.460334143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7KkxLY5wuYGFutBosuWy4IP/q0ryQoCaR7oNFWsawZVtosIA7YUNlZW7GGGHGbZ8Jc7vjZiKKYr5HQRecbJQeg==" saltValue="Smv/wXfzNz4qD4+DZL+oq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89</v>
      </c>
      <c r="C3" s="93"/>
      <c r="D3" s="93"/>
      <c r="E3" s="93"/>
      <c r="F3" s="93"/>
      <c r="G3" s="1"/>
    </row>
    <row r="4" spans="1:7" ht="29.2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5" t="s">
        <v>90</v>
      </c>
      <c r="C8" s="55"/>
      <c r="D8" s="55"/>
      <c r="E8" s="55"/>
      <c r="F8" s="55"/>
      <c r="G8" s="1"/>
    </row>
    <row r="9" spans="1:7" x14ac:dyDescent="0.35">
      <c r="A9" s="1"/>
      <c r="B9" s="94" t="s">
        <v>22</v>
      </c>
      <c r="C9" s="94"/>
      <c r="D9" s="94"/>
      <c r="E9" s="7">
        <v>7219179.5453231446</v>
      </c>
      <c r="F9" s="63" t="s">
        <v>3</v>
      </c>
      <c r="G9" s="1"/>
    </row>
    <row r="10" spans="1:7" x14ac:dyDescent="0.35">
      <c r="A10" s="1"/>
      <c r="B10" s="96" t="s">
        <v>104</v>
      </c>
      <c r="C10" s="97"/>
      <c r="D10" s="98"/>
      <c r="E10" s="7">
        <v>0</v>
      </c>
      <c r="F10" s="63" t="s">
        <v>3</v>
      </c>
      <c r="G10" s="1"/>
    </row>
    <row r="11" spans="1:7" x14ac:dyDescent="0.35">
      <c r="A11" s="1"/>
      <c r="B11" s="95" t="s">
        <v>50</v>
      </c>
      <c r="C11" s="95"/>
      <c r="D11" s="95"/>
      <c r="E11" s="7">
        <v>0</v>
      </c>
      <c r="F11" s="63" t="s">
        <v>3</v>
      </c>
      <c r="G11" s="1"/>
    </row>
    <row r="12" spans="1:7" x14ac:dyDescent="0.35">
      <c r="A12" s="1"/>
      <c r="B12" s="95" t="s">
        <v>54</v>
      </c>
      <c r="C12" s="95"/>
      <c r="D12" s="95"/>
      <c r="E12" s="7">
        <v>0</v>
      </c>
      <c r="F12" s="63" t="s">
        <v>3</v>
      </c>
      <c r="G12" s="1"/>
    </row>
    <row r="13" spans="1:7" x14ac:dyDescent="0.35">
      <c r="A13" s="1"/>
      <c r="B13" s="95" t="s">
        <v>51</v>
      </c>
      <c r="C13" s="95"/>
      <c r="D13" s="95"/>
      <c r="E13" s="8">
        <v>0</v>
      </c>
      <c r="F13" s="63" t="s">
        <v>3</v>
      </c>
      <c r="G13" s="1"/>
    </row>
    <row r="14" spans="1:7" x14ac:dyDescent="0.35">
      <c r="A14" s="1"/>
      <c r="B14" s="95" t="s">
        <v>17</v>
      </c>
      <c r="C14" s="95"/>
      <c r="D14" s="95"/>
      <c r="E14" s="8">
        <f>E9*'Fane 11. Nøgletal'!C13+SUM(E11:E13)*'Fane 11. Nøgletal'!C14</f>
        <v>88073.990452942366</v>
      </c>
      <c r="F14" s="63" t="s">
        <v>3</v>
      </c>
      <c r="G14" s="1"/>
    </row>
    <row r="15" spans="1:7" x14ac:dyDescent="0.35">
      <c r="A15" s="1"/>
      <c r="B15" s="95" t="s">
        <v>44</v>
      </c>
      <c r="C15" s="95"/>
      <c r="D15" s="95"/>
      <c r="E15" s="8">
        <f>-SUM(E9:E14)*'Fane 11. Nøgletal'!C20</f>
        <v>-124223.31010819349</v>
      </c>
      <c r="F15" s="63" t="s">
        <v>3</v>
      </c>
      <c r="G15" s="1"/>
    </row>
    <row r="16" spans="1:7" x14ac:dyDescent="0.35">
      <c r="A16" s="1"/>
      <c r="B16" s="100" t="s">
        <v>19</v>
      </c>
      <c r="C16" s="100"/>
      <c r="D16" s="100"/>
      <c r="E16" s="34">
        <f>SUM(E9:E15)</f>
        <v>7183030.2256678939</v>
      </c>
      <c r="F16" s="35" t="s">
        <v>3</v>
      </c>
      <c r="G16" s="1"/>
    </row>
    <row r="17" spans="1:7" x14ac:dyDescent="0.35">
      <c r="A17" s="1"/>
      <c r="B17" s="101" t="s">
        <v>11</v>
      </c>
      <c r="C17" s="101"/>
      <c r="D17" s="101"/>
      <c r="E17" s="55"/>
      <c r="F17" s="55"/>
      <c r="G17" s="1"/>
    </row>
    <row r="18" spans="1:7" x14ac:dyDescent="0.35">
      <c r="A18" s="1"/>
      <c r="B18" s="102" t="s">
        <v>11</v>
      </c>
      <c r="C18" s="102"/>
      <c r="D18" s="102"/>
      <c r="E18" s="9">
        <v>2552634.3576243003</v>
      </c>
      <c r="F18" s="56" t="s">
        <v>3</v>
      </c>
      <c r="G18" s="1"/>
    </row>
    <row r="19" spans="1:7" ht="15.4" customHeight="1" x14ac:dyDescent="0.35">
      <c r="A19" s="1"/>
      <c r="B19" s="55" t="s">
        <v>36</v>
      </c>
      <c r="C19" s="55"/>
      <c r="D19" s="55"/>
      <c r="E19" s="55"/>
      <c r="F19" s="55"/>
      <c r="G19" s="1"/>
    </row>
    <row r="20" spans="1:7" ht="15.75" customHeight="1" x14ac:dyDescent="0.35">
      <c r="A20" s="1"/>
      <c r="B20" s="103" t="s">
        <v>33</v>
      </c>
      <c r="C20" s="104"/>
      <c r="D20" s="105"/>
      <c r="E20" s="28">
        <v>0</v>
      </c>
      <c r="F20" s="27" t="s">
        <v>3</v>
      </c>
      <c r="G20" s="1"/>
    </row>
    <row r="21" spans="1:7" x14ac:dyDescent="0.35">
      <c r="A21" s="1"/>
      <c r="B21" s="103" t="s">
        <v>34</v>
      </c>
      <c r="C21" s="104"/>
      <c r="D21" s="105"/>
      <c r="E21" s="51">
        <v>0</v>
      </c>
      <c r="F21" s="27" t="s">
        <v>3</v>
      </c>
      <c r="G21" s="1"/>
    </row>
    <row r="22" spans="1:7" x14ac:dyDescent="0.35">
      <c r="A22" s="1"/>
      <c r="B22" s="106" t="s">
        <v>37</v>
      </c>
      <c r="C22" s="107"/>
      <c r="D22" s="108"/>
      <c r="E22" s="9">
        <f>SUM(E20:E21)</f>
        <v>0</v>
      </c>
      <c r="F22" s="9" t="s">
        <v>3</v>
      </c>
      <c r="G22" s="1"/>
    </row>
    <row r="23" spans="1:7" ht="15.75" customHeight="1" x14ac:dyDescent="0.35">
      <c r="A23" s="1"/>
      <c r="B23" s="55" t="s">
        <v>62</v>
      </c>
      <c r="C23" s="55"/>
      <c r="D23" s="55"/>
      <c r="E23" s="55"/>
      <c r="F23" s="55"/>
      <c r="G23" s="1"/>
    </row>
    <row r="24" spans="1:7" x14ac:dyDescent="0.35">
      <c r="A24" s="1"/>
      <c r="B24" s="68" t="s">
        <v>27</v>
      </c>
      <c r="C24" s="29"/>
      <c r="D24" s="29"/>
      <c r="E24" s="9">
        <v>652194.59063007555</v>
      </c>
      <c r="F24" s="56" t="s">
        <v>3</v>
      </c>
      <c r="G24" s="1"/>
    </row>
    <row r="25" spans="1:7" x14ac:dyDescent="0.35">
      <c r="A25" s="1"/>
      <c r="B25" s="68" t="s">
        <v>63</v>
      </c>
      <c r="C25" s="29"/>
      <c r="D25" s="29"/>
      <c r="E25" s="9">
        <v>-68968.010125982575</v>
      </c>
      <c r="F25" s="56" t="s">
        <v>3</v>
      </c>
      <c r="G25" s="1"/>
    </row>
    <row r="26" spans="1:7" x14ac:dyDescent="0.35">
      <c r="A26" s="1"/>
      <c r="B26" s="55" t="s">
        <v>76</v>
      </c>
      <c r="C26" s="55"/>
      <c r="D26" s="55"/>
      <c r="E26" s="55"/>
      <c r="F26" s="55"/>
      <c r="G26" s="1"/>
    </row>
    <row r="27" spans="1:7" x14ac:dyDescent="0.35">
      <c r="A27" s="1"/>
      <c r="B27" s="109" t="s">
        <v>77</v>
      </c>
      <c r="C27" s="110"/>
      <c r="D27" s="111"/>
      <c r="E27" s="9">
        <f>'Fane 6. Skattesagen'!G11</f>
        <v>0</v>
      </c>
      <c r="F27" s="56" t="s">
        <v>3</v>
      </c>
      <c r="G27" s="1"/>
    </row>
    <row r="28" spans="1:7" ht="15" customHeight="1" x14ac:dyDescent="0.35">
      <c r="A28" s="1"/>
      <c r="B28" s="36" t="s">
        <v>150</v>
      </c>
      <c r="C28" s="36"/>
      <c r="D28" s="36"/>
      <c r="E28" s="37">
        <f>E16+E18+E22+E24+E25+E27</f>
        <v>10318891.163796287</v>
      </c>
      <c r="F28" s="38" t="s">
        <v>3</v>
      </c>
      <c r="G28" s="1"/>
    </row>
    <row r="29" spans="1:7" ht="27" customHeight="1" x14ac:dyDescent="0.35">
      <c r="A29" s="1"/>
      <c r="B29" s="99" t="s">
        <v>91</v>
      </c>
      <c r="C29" s="99"/>
      <c r="D29" s="99"/>
      <c r="E29" s="99"/>
      <c r="F29" s="99"/>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xJjqhMWxZsxe+SVLow4mZ6aJR9zJoDhXnZYKv1nQYG9LtMBos/5PeVWl9aPIVu66bAsjp4W1THeaPTVpWDH7g==" saltValue="y56ijQf3axRfYugZK1Dtr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92</v>
      </c>
      <c r="C8" s="113"/>
      <c r="D8" s="114"/>
      <c r="E8" s="1"/>
      <c r="F8" s="1"/>
    </row>
    <row r="9" spans="1:6" ht="15" customHeight="1" x14ac:dyDescent="0.35">
      <c r="A9" s="1"/>
      <c r="B9" s="17" t="s">
        <v>25</v>
      </c>
      <c r="C9" s="56" t="s">
        <v>110</v>
      </c>
      <c r="D9" s="56"/>
      <c r="E9" s="1"/>
      <c r="F9" s="1"/>
    </row>
    <row r="10" spans="1:6" x14ac:dyDescent="0.35">
      <c r="A10" s="1"/>
      <c r="B10" s="23" t="s">
        <v>136</v>
      </c>
      <c r="C10" s="8">
        <v>2447062</v>
      </c>
      <c r="D10" s="12" t="s">
        <v>3</v>
      </c>
      <c r="E10" s="1"/>
      <c r="F10" s="1"/>
    </row>
    <row r="11" spans="1:6" x14ac:dyDescent="0.35">
      <c r="A11" s="1"/>
      <c r="B11" s="23" t="s">
        <v>137</v>
      </c>
      <c r="C11" s="8">
        <v>11408</v>
      </c>
      <c r="D11" s="12" t="s">
        <v>3</v>
      </c>
      <c r="E11" s="1"/>
      <c r="F11" s="1"/>
    </row>
    <row r="12" spans="1:6" x14ac:dyDescent="0.35">
      <c r="A12" s="1"/>
      <c r="B12" s="23" t="s">
        <v>138</v>
      </c>
      <c r="C12" s="8">
        <v>8602</v>
      </c>
      <c r="D12" s="12" t="s">
        <v>3</v>
      </c>
      <c r="E12" s="1"/>
      <c r="F12" s="1"/>
    </row>
    <row r="13" spans="1:6" x14ac:dyDescent="0.35">
      <c r="A13" s="1"/>
      <c r="B13" s="74" t="s">
        <v>93</v>
      </c>
      <c r="C13" s="10">
        <f>SUM(C10:C12)</f>
        <v>2467072</v>
      </c>
      <c r="D13" s="11" t="s">
        <v>3</v>
      </c>
      <c r="E13" s="1"/>
      <c r="F13" s="1"/>
    </row>
    <row r="14" spans="1:6" x14ac:dyDescent="0.35">
      <c r="A14" s="1"/>
      <c r="B14" s="74" t="s">
        <v>94</v>
      </c>
      <c r="C14" s="10">
        <f>C13*(1+'Fane 11. Nøgletal'!C15)^2</f>
        <v>2645854.1947699203</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DTJPJBosep4e9Ws+7jI/AKSdfMxPEqIC45Wl6PPP4A9MwnHRAd57PKQ/7XXp3S+KVm3h8pXvUgYlobZTE/YUQg==" saltValue="z6gmfxxAOMjELN9X6M6Fm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3" t="s">
        <v>152</v>
      </c>
      <c r="C3" s="93"/>
      <c r="D3" s="93"/>
      <c r="E3" s="93"/>
      <c r="F3" s="93"/>
      <c r="G3" s="1"/>
    </row>
    <row r="4" spans="1:7" ht="15" customHeight="1" x14ac:dyDescent="0.35">
      <c r="A4" s="1"/>
      <c r="B4" s="93"/>
      <c r="C4" s="93"/>
      <c r="D4" s="93"/>
      <c r="E4" s="93"/>
      <c r="F4" s="93"/>
      <c r="G4" s="1"/>
    </row>
    <row r="5" spans="1:7" ht="15" customHeight="1" x14ac:dyDescent="0.35">
      <c r="A5" s="1"/>
      <c r="B5" s="62"/>
      <c r="C5" s="62"/>
      <c r="D5" s="62"/>
      <c r="E5" s="62"/>
      <c r="F5" s="62"/>
      <c r="G5" s="1"/>
    </row>
    <row r="6" spans="1:7" ht="15" customHeight="1" x14ac:dyDescent="0.35">
      <c r="A6" s="1"/>
      <c r="B6" s="62"/>
      <c r="C6" s="62"/>
      <c r="D6" s="62"/>
      <c r="E6" s="62"/>
      <c r="F6" s="62"/>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95</v>
      </c>
      <c r="C9" s="120"/>
      <c r="D9" s="121"/>
      <c r="E9" s="8">
        <v>-357536.03555796668</v>
      </c>
      <c r="F9" s="12" t="s">
        <v>3</v>
      </c>
      <c r="G9" s="1"/>
    </row>
    <row r="10" spans="1:7" x14ac:dyDescent="0.35">
      <c r="A10" s="1"/>
      <c r="B10" s="119" t="s">
        <v>139</v>
      </c>
      <c r="C10" s="120"/>
      <c r="D10" s="121"/>
      <c r="E10" s="8">
        <v>-357536.03555796668</v>
      </c>
      <c r="F10" s="12" t="s">
        <v>3</v>
      </c>
      <c r="G10" s="1"/>
    </row>
    <row r="11" spans="1:7" x14ac:dyDescent="0.35">
      <c r="A11" s="1"/>
      <c r="B11" s="74"/>
      <c r="C11" s="22"/>
      <c r="D11" s="22"/>
      <c r="E11" s="22"/>
      <c r="F11" s="75"/>
      <c r="G11" s="1"/>
    </row>
    <row r="12" spans="1:7" ht="68.25" customHeight="1" x14ac:dyDescent="0.35">
      <c r="A12" s="1"/>
      <c r="B12" s="125" t="s">
        <v>140</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96</v>
      </c>
      <c r="C15" s="120"/>
      <c r="D15" s="121"/>
      <c r="E15" s="8">
        <f>-89384.0088894917*2</f>
        <v>-178768.0177789834</v>
      </c>
      <c r="F15" s="12" t="s">
        <v>3</v>
      </c>
      <c r="G15" s="1"/>
    </row>
    <row r="16" spans="1:7" x14ac:dyDescent="0.35">
      <c r="A16" s="1"/>
      <c r="B16" s="119" t="s">
        <v>141</v>
      </c>
      <c r="C16" s="120"/>
      <c r="D16" s="121"/>
      <c r="E16" s="8">
        <f>-89384.0088894917*2</f>
        <v>-178768.0177789834</v>
      </c>
      <c r="F16" s="12" t="s">
        <v>3</v>
      </c>
      <c r="G16" s="1"/>
    </row>
    <row r="17" spans="1:7" x14ac:dyDescent="0.35">
      <c r="A17" s="1"/>
      <c r="B17" s="74"/>
      <c r="C17" s="22"/>
      <c r="D17" s="22"/>
      <c r="E17" s="22"/>
      <c r="F17" s="75"/>
      <c r="G17" s="1"/>
    </row>
    <row r="18" spans="1:7" ht="31.5" customHeight="1" x14ac:dyDescent="0.35">
      <c r="A18" s="1"/>
      <c r="B18" s="125" t="s">
        <v>74</v>
      </c>
      <c r="C18" s="126"/>
      <c r="D18" s="126"/>
      <c r="E18" s="126"/>
      <c r="F18" s="127"/>
      <c r="G18" s="1"/>
    </row>
    <row r="19" spans="1:7" ht="28.5" customHeight="1" x14ac:dyDescent="0.35">
      <c r="A19" s="1"/>
      <c r="B19" s="1"/>
      <c r="C19" s="1"/>
      <c r="D19" s="1"/>
      <c r="E19" s="1"/>
      <c r="F19" s="1"/>
      <c r="G19" s="1"/>
    </row>
    <row r="20" spans="1:7" ht="28.5" customHeight="1" x14ac:dyDescent="0.35">
      <c r="A20" s="1"/>
      <c r="B20" s="65" t="s">
        <v>97</v>
      </c>
      <c r="C20" s="66"/>
      <c r="D20" s="66"/>
      <c r="E20" s="66"/>
      <c r="F20" s="67"/>
      <c r="G20" s="1"/>
    </row>
    <row r="21" spans="1:7" x14ac:dyDescent="0.35">
      <c r="A21" s="1"/>
      <c r="B21" s="69" t="s">
        <v>98</v>
      </c>
      <c r="C21" s="70"/>
      <c r="D21" s="71"/>
      <c r="E21" s="8">
        <v>10213430.456088318</v>
      </c>
      <c r="F21" s="12" t="s">
        <v>3</v>
      </c>
      <c r="G21" s="1"/>
    </row>
    <row r="22" spans="1:7" x14ac:dyDescent="0.35">
      <c r="A22" s="1"/>
      <c r="B22" s="69" t="s">
        <v>142</v>
      </c>
      <c r="C22" s="70"/>
      <c r="D22" s="71"/>
      <c r="E22" s="8">
        <v>10095958</v>
      </c>
      <c r="F22" s="12" t="s">
        <v>3</v>
      </c>
      <c r="G22" s="1"/>
    </row>
    <row r="23" spans="1:7" x14ac:dyDescent="0.35">
      <c r="A23" s="1"/>
      <c r="B23" s="69" t="s">
        <v>26</v>
      </c>
      <c r="C23" s="70"/>
      <c r="D23" s="71"/>
      <c r="E23" s="8">
        <v>0</v>
      </c>
      <c r="F23" s="12" t="s">
        <v>3</v>
      </c>
      <c r="G23" s="1"/>
    </row>
    <row r="24" spans="1:7" x14ac:dyDescent="0.35">
      <c r="A24" s="1"/>
      <c r="B24" s="57" t="s">
        <v>143</v>
      </c>
      <c r="C24" s="58"/>
      <c r="D24" s="59"/>
      <c r="E24" s="52">
        <f>E21-(E22-E23)</f>
        <v>117472.45608831756</v>
      </c>
      <c r="F24" s="15" t="s">
        <v>3</v>
      </c>
      <c r="G24" s="1"/>
    </row>
    <row r="25" spans="1:7" x14ac:dyDescent="0.35">
      <c r="A25" s="1"/>
      <c r="B25" s="74"/>
      <c r="C25" s="22"/>
      <c r="D25" s="22"/>
      <c r="E25" s="22"/>
      <c r="F25" s="75"/>
      <c r="G25" s="1"/>
    </row>
    <row r="26" spans="1:7" ht="33.75" customHeight="1" x14ac:dyDescent="0.35">
      <c r="A26" s="1"/>
      <c r="B26" s="1"/>
      <c r="C26" s="1"/>
      <c r="D26" s="1"/>
      <c r="E26" s="1"/>
      <c r="F26" s="1"/>
      <c r="G26" s="1"/>
    </row>
    <row r="27" spans="1:7" ht="28.5" customHeight="1" x14ac:dyDescent="0.35">
      <c r="A27" s="1"/>
      <c r="B27" s="112" t="s">
        <v>144</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-357536.0355579668</v>
      </c>
      <c r="F28" s="12" t="s">
        <v>3</v>
      </c>
      <c r="G28" s="1"/>
    </row>
    <row r="29" spans="1:7" x14ac:dyDescent="0.35">
      <c r="A29" s="1"/>
      <c r="B29" s="122" t="s">
        <v>45</v>
      </c>
      <c r="C29" s="123"/>
      <c r="D29" s="124"/>
      <c r="E29" s="8">
        <v>2</v>
      </c>
      <c r="F29" s="12" t="s">
        <v>18</v>
      </c>
      <c r="G29" s="1"/>
    </row>
    <row r="30" spans="1:7" x14ac:dyDescent="0.35">
      <c r="A30" s="1"/>
      <c r="B30" s="115" t="s">
        <v>75</v>
      </c>
      <c r="C30" s="115"/>
      <c r="D30" s="115"/>
      <c r="E30" s="9">
        <f>E28/E29</f>
        <v>-178768.0177789834</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boapXuuCcjfdU/9jpRrVo+rtdGO1aNL3yy0f78w/1KRnmNLHfTfuoJtX/bq5o3n7dqdj1r+1B1FcWTSxvxMbEA==" saltValue="NwaehKoECIb87FUQcLUtJ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135</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124</v>
      </c>
      <c r="C8" s="113"/>
      <c r="D8" s="113"/>
      <c r="E8" s="113"/>
      <c r="F8" s="113"/>
      <c r="G8" s="113"/>
      <c r="H8" s="114"/>
      <c r="I8" s="1"/>
    </row>
    <row r="9" spans="1:9" ht="15" customHeight="1" x14ac:dyDescent="0.35">
      <c r="A9" s="1"/>
      <c r="B9" s="109" t="s">
        <v>125</v>
      </c>
      <c r="C9" s="110"/>
      <c r="D9" s="110"/>
      <c r="E9" s="110"/>
      <c r="F9" s="110"/>
      <c r="G9" s="110"/>
      <c r="H9" s="111"/>
      <c r="I9" s="1"/>
    </row>
    <row r="10" spans="1:9" x14ac:dyDescent="0.35">
      <c r="A10" s="1"/>
      <c r="B10" s="96" t="s">
        <v>126</v>
      </c>
      <c r="C10" s="97"/>
      <c r="D10" s="97"/>
      <c r="E10" s="97"/>
      <c r="F10" s="98"/>
      <c r="G10" s="53">
        <v>0</v>
      </c>
      <c r="H10" s="8" t="s">
        <v>3</v>
      </c>
      <c r="I10" s="1"/>
    </row>
    <row r="11" spans="1:9" x14ac:dyDescent="0.35">
      <c r="A11" s="1"/>
      <c r="B11" s="96" t="s">
        <v>127</v>
      </c>
      <c r="C11" s="97"/>
      <c r="D11" s="97"/>
      <c r="E11" s="97"/>
      <c r="F11" s="98"/>
      <c r="G11" s="53">
        <v>0</v>
      </c>
      <c r="H11" s="8" t="s">
        <v>3</v>
      </c>
      <c r="I11" s="1"/>
    </row>
    <row r="12" spans="1:9" x14ac:dyDescent="0.35">
      <c r="A12" s="1"/>
      <c r="B12" s="96" t="s">
        <v>128</v>
      </c>
      <c r="C12" s="97"/>
      <c r="D12" s="97"/>
      <c r="E12" s="97"/>
      <c r="F12" s="98"/>
      <c r="G12" s="8">
        <v>-1091571</v>
      </c>
      <c r="H12" s="8" t="s">
        <v>3</v>
      </c>
      <c r="I12" s="1"/>
    </row>
    <row r="13" spans="1:9" x14ac:dyDescent="0.35">
      <c r="A13" s="1"/>
      <c r="B13" s="96" t="s">
        <v>129</v>
      </c>
      <c r="C13" s="97"/>
      <c r="D13" s="97"/>
      <c r="E13" s="97"/>
      <c r="F13" s="98"/>
      <c r="G13" s="8">
        <v>0</v>
      </c>
      <c r="H13" s="8" t="s">
        <v>3</v>
      </c>
      <c r="I13" s="1"/>
    </row>
    <row r="14" spans="1:9" x14ac:dyDescent="0.35">
      <c r="A14" s="1"/>
      <c r="B14" s="96" t="s">
        <v>130</v>
      </c>
      <c r="C14" s="97"/>
      <c r="D14" s="97"/>
      <c r="E14" s="97"/>
      <c r="F14" s="98"/>
      <c r="G14" s="8">
        <v>0</v>
      </c>
      <c r="H14" s="8" t="s">
        <v>3</v>
      </c>
      <c r="I14" s="1"/>
    </row>
    <row r="15" spans="1:9" x14ac:dyDescent="0.35">
      <c r="A15" s="1"/>
      <c r="B15" s="96" t="s">
        <v>131</v>
      </c>
      <c r="C15" s="97"/>
      <c r="D15" s="97"/>
      <c r="E15" s="97"/>
      <c r="F15" s="98"/>
      <c r="G15" s="8">
        <v>0</v>
      </c>
      <c r="H15" s="8" t="s">
        <v>3</v>
      </c>
      <c r="I15" s="1"/>
    </row>
    <row r="16" spans="1:9" x14ac:dyDescent="0.35">
      <c r="A16" s="1"/>
      <c r="B16" s="96" t="s">
        <v>132</v>
      </c>
      <c r="C16" s="97"/>
      <c r="D16" s="97"/>
      <c r="E16" s="97"/>
      <c r="F16" s="98"/>
      <c r="G16" s="8">
        <v>0</v>
      </c>
      <c r="H16" s="8" t="s">
        <v>3</v>
      </c>
      <c r="I16" s="1"/>
    </row>
    <row r="17" spans="1:9" x14ac:dyDescent="0.35">
      <c r="A17" s="1"/>
      <c r="B17" s="96" t="s">
        <v>133</v>
      </c>
      <c r="C17" s="97"/>
      <c r="D17" s="97"/>
      <c r="E17" s="97"/>
      <c r="F17" s="98"/>
      <c r="G17" s="8">
        <v>0</v>
      </c>
      <c r="H17" s="8" t="s">
        <v>3</v>
      </c>
      <c r="I17" s="1"/>
    </row>
    <row r="18" spans="1:9" x14ac:dyDescent="0.35">
      <c r="A18" s="1"/>
      <c r="B18" s="112" t="s">
        <v>134</v>
      </c>
      <c r="C18" s="113"/>
      <c r="D18" s="113"/>
      <c r="E18" s="113"/>
      <c r="F18" s="114"/>
      <c r="G18" s="10">
        <f>SUM(G10:G17)</f>
        <v>-1091571</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7vbTA4DjHwrxBBfwGNkS3JxstBuc3Mhe9w8m0lKE/6IijyAodY7barVRwnU/z/VZ+AfiBR6uB/n5quMZwX1zvg==" saltValue="9NyDxkhhtyy6set84VIJq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2022-08-11T18:38:01Z</dcterms:modified>
</cp:coreProperties>
</file>