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Silkeborg Vand AS (V162)\ØR2027\"/>
    </mc:Choice>
  </mc:AlternateContent>
  <xr:revisionPtr revIDLastSave="0" documentId="13_ncr:1_{A7BF5B3E-7CCE-43C7-8E27-22028F0A7D32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6" i="12" s="1"/>
  <c r="C20" i="3" s="1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C13" i="7" s="1"/>
  <c r="E12" i="8"/>
  <c r="C12" i="7" s="1"/>
  <c r="E11" i="8"/>
  <c r="C11" i="7" s="1"/>
  <c r="E10" i="8"/>
  <c r="C10" i="7" s="1"/>
  <c r="E9" i="8"/>
  <c r="C25" i="7"/>
  <c r="C18" i="3" s="1"/>
  <c r="C16" i="6"/>
  <c r="C12" i="11" l="1"/>
  <c r="C19" i="3" s="1"/>
  <c r="C13" i="3"/>
  <c r="C12" i="3"/>
  <c r="C9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<sst xmlns="http://schemas.openxmlformats.org/spreadsheetml/2006/main" count="343" uniqueCount="164">
  <si>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</si>
  <si>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</si>
  <si>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</si>
  <si>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</si>
  <si>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</si>
  <si>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</si>
  <si>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</si>
  <si>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</si>
  <si>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</si>
  <si>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</si>
  <si>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</si>
  <si>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</si>
  <si>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</si>
  <si>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</si>
  <si>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</si>
  <si>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</si>
  <si>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</si>
  <si>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</si>
  <si>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</si>
  <si>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</si>
  <si>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</si>
  <si>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</si>
  <si>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</si>
  <si>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</si>
  <si>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</si>
  <si>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</si>
  <si>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</si>
  <si>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</si>
  <si>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</si>
  <si>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</si>
  <si>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</si>
  <si>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</si>
  <si>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</si>
  <si>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</si>
  <si>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</si>
  <si>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</si>
  <si>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</si>
  <si>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</si>
  <si>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</si>
  <si>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</si>
  <si>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</si>
  <si>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</si>
  <si>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</si>
  <si>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</si>
  <si>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</si>
  <si>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</si>
  <si>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</si>
  <si>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</si>
  <si>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</si>
  <si>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</si>
  <si>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</si>
  <si>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</si>
  <si>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</si>
  <si>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</si>
  <si>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</si>
  <si>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</si>
  <si>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</si>
  <si>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</si>
  <si>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</si>
  <si>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</si>
  <si>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</si>
  <si>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</si>
  <si>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</si>
  <si>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</si>
  <si>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</si>
  <si>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</si>
  <si>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</si>
  <si>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</si>
  <si>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</si>
  <si>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</si>
  <si>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</si>
  <si>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</si>
  <si>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</si>
  <si>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</si>
  <si>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</si>
  <si>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</si>
  <si>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</si>
  <si>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</si>
  <si>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</si>
  <si>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</si>
  <si>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</si>
  <si>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</si>
  <si>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</si>
  <si>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</si>
  <si>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</si>
  <si>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</si>
  <si>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</si>
  <si>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</si>
  <si>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</si>
  <si>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</si>
  <si>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</si>
  <si>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</si>
  <si>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</si>
  <si>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</si>
  <si>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</si>
  <si>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</si>
  <si>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</si>
  <si>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</si>
  <si>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</si>
  <si>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</si>
  <si>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</si>
  <si>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</si>
  <si>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</si>
  <si>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</si>
  <si>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</si>
  <si>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</si>
  <si>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</si>
  <si>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</si>
  <si>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</si>
  <si>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</si>
  <si>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</si>
  <si>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</si>
  <si>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</si>
  <si>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</si>
  <si>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</si>
  <si>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</si>
  <si>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</si>
  <si>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</si>
  <si>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</si>
  <si>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</si>
  <si>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</si>
  <si>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</si>
  <si>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</si>
  <si>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</si>
  <si>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</si>
  <si>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</si>
  <si>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</si>
  <si>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</si>
  <si>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</si>
  <si>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</si>
  <si>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</si>
  <si>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</si>
  <si>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</si>
  <si>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</si>
  <si>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</si>
  <si>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</si>
  <si>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</si>
  <si>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</si>
  <si>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</si>
  <si>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</si>
  <si>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Tjenestemandspensioner</t>
  </si>
  <si>
    <t>Øvrige afgifter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</si>
  <si>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</si>
  <si>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</si>
  <si>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</si>
  <si>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</si>
  <si>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</si>
  <si>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</si>
  <si>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</si>
  <si>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</si>
  <si>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Erstatninger</t>
  </si>
  <si>
    <t>Pålagte aftaler om dyrkningspraksis eller andre restriktioner i arealanvendelse</t>
  </si>
  <si>
    <t>Grundvandssamarbejde</t>
  </si>
  <si>
    <t xml:space="preserve">To Rørlinjer mellem filtre og rentvandstank. Hv. </t>
  </si>
  <si>
    <t>Vandspild Finansieringsomkostninger</t>
  </si>
  <si>
    <t xml:space="preserve">Omlægning af Lysbro broen </t>
  </si>
  <si>
    <t>Stitunnel Nordre Højmarksvej</t>
  </si>
  <si>
    <t>Alle Udvidelser 2025</t>
  </si>
  <si>
    <t>BNBO</t>
  </si>
  <si>
    <t>Ladestander</t>
  </si>
  <si>
    <t>Økonomisk ramme for 2026</t>
  </si>
  <si>
    <t>Beredskabsplan</t>
  </si>
  <si>
    <t>Arbejde med investeringsplan</t>
  </si>
  <si>
    <t>Ventilmotioneringsplan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</si>
</sst>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HVqw7WFguYD7qfOEb0Auia3mDlKCHNWFVWUQW/W8DVm3h4yg6qzsarRpXYDPs4fBO2iT2t/Ec9wO8qR8VqShHw==" saltValue="EF385U1CBac9iR95TcoELw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42068322.089849517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1338880.625523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-58182.803735898466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-432126.16800415132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553627.92929285893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43470521.672925331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-687938.66666666698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42782583.006258667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JAgnXMtL5v7yJk6C8PFUQdCl0R0yqAggnwpHSVGtI0Oyc9e55C7abCqEOKWbLbzfZS0ww8CD/YyXM8cgFoFjew==" saltValue="c1kyvpWdqpCnFTUs54vxA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55246337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3399411.3022718001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1857753.4355786599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60503501.737850457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55421420.899999999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5082080.8378504589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5247126</v>
      </c>
      <c r="D18" s="46" t="s">
        <v>31</v>
      </c>
      <c r="E18" s="11"/>
    </row>
    <row r="19" spans="1:5" ht="15" customHeight="1" x14ac:dyDescent="0.25">
      <c r="A19" s="11"/>
      <c r="B19" s="25" t="s">
        <v>143</v>
      </c>
      <c r="C19" s="41">
        <f>C15+C18</f>
        <v>10329206.837850459</v>
      </c>
      <c r="D19" s="27" t="s">
        <v>31</v>
      </c>
      <c r="E19" s="11"/>
    </row>
    <row r="20" spans="1:5" ht="49.5" customHeight="1" x14ac:dyDescent="0.25">
      <c r="A20" s="11"/>
      <c r="B20" s="49" t="s">
        <v>144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145</v>
      </c>
      <c r="C22" s="26"/>
      <c r="D22" s="27"/>
      <c r="E22" s="11"/>
    </row>
    <row r="23" spans="1:5" ht="27.95" customHeight="1" x14ac:dyDescent="0.25">
      <c r="A23" s="11"/>
      <c r="B23" s="52" t="s">
        <v>146</v>
      </c>
      <c r="C23" s="53">
        <f>100*5247126/(51098908+4334196)</f>
        <v>9.4656903932350609</v>
      </c>
      <c r="D23" s="46" t="s">
        <v>147</v>
      </c>
      <c r="E23" s="11"/>
    </row>
    <row r="24" spans="1:5" ht="27.95" customHeight="1" x14ac:dyDescent="0.25">
      <c r="A24" s="11"/>
      <c r="B24" s="52" t="s">
        <v>148</v>
      </c>
      <c r="C24" s="53">
        <f>C19/C12*100</f>
        <v>17.072081022028843</v>
      </c>
      <c r="D24" s="46" t="s">
        <v>147</v>
      </c>
      <c r="E24" s="11"/>
    </row>
    <row r="25" spans="1:5" ht="56.25" customHeight="1" x14ac:dyDescent="0.25">
      <c r="A25" s="11"/>
      <c r="B25" s="49" t="s">
        <v>149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5nXNfP1HJyWrc85PRurfbc+7IUupRctTF2VYW9ReJUPZbp4iYcSj3ly5gMhVCGoKmjFYRSp5xw8OQlorg0aUkA==" saltValue="sGoAQIZlCgqIQIHTfc30N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36446557.986197807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3399411.3022718001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-393355.49324357434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2615708.2946234858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42068322.089849517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-2558077.9866802171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-687938.71499999997</v>
      </c>
      <c r="D22" s="70" t="s">
        <v>31</v>
      </c>
      <c r="E22" s="54"/>
    </row>
    <row r="23" spans="1:5" ht="15" customHeight="1" x14ac:dyDescent="0.25">
      <c r="A23" s="54"/>
      <c r="B23" s="56" t="s">
        <v>160</v>
      </c>
      <c r="C23" s="75">
        <v>38822305.388169296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fYllFkl7oyHNJcSBWdokzO3nwvt4CBO7cp1aYOoxkzSA4OSdCGtK+0p0mMCyYr/V51B+wBsvhnesMM/+3otzCQ==" saltValue="5GKoL27DyK6RWcKG6wYS4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20971748.101699553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-419434.96203399106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1053995.2605419999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21606308.400207564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-432126.16800415132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21798763.675356906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284885.36498100002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22083649.040337905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-432126.16800415132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oa2c6oySuQ+IkUT/hUv9jWccXlOiFJuTWZ9z8hyA+Avdx69PM1erVkQGWhpRZw1NpPp9/ho7RXZaJcATF2mdZA==" saltValue="ePFze1uifpWiBOjiVrbYI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9359.0355786599976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4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 t="s">
        <v>141</v>
      </c>
      <c r="C13" s="33">
        <f>'5.1.a. § 10-tillæg'!E13</f>
        <v>0</v>
      </c>
      <c r="D13" s="46" t="s">
        <v>31</v>
      </c>
      <c r="E13" s="11"/>
    </row>
    <row r="14" spans="1:5" ht="15" customHeight="1" x14ac:dyDescent="0.25">
      <c r="A14" s="11"/>
      <c r="B14" s="95" t="s">
        <v>150</v>
      </c>
      <c r="C14" s="96">
        <v>13558.5</v>
      </c>
      <c r="D14" s="46" t="s">
        <v>31</v>
      </c>
      <c r="E14" s="11"/>
    </row>
    <row r="15" spans="1:5" ht="15" customHeight="1" x14ac:dyDescent="0.25">
      <c r="A15" s="11"/>
      <c r="B15" s="95" t="s">
        <v>151</v>
      </c>
      <c r="C15" s="96">
        <v>311486.5</v>
      </c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334404.03557865997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ILOhoFXW7kjjMsSeJhUYv/aKxcnTmaa46EIRzqXvOYEMYogHtSnr5/zG0ZaJkZ4HAkPLC/UE07c/GMl5ZnEt1Q==" saltValue="UvAJi3UCedHhUc3duZbMd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19512077.406732269</v>
      </c>
      <c r="D9" s="33">
        <v>17545565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110158.96442134</v>
      </c>
      <c r="D10" s="33">
        <v>119518</v>
      </c>
      <c r="E10" s="33">
        <f t="shared" ref="E10:E19" si="0">MAX(D10-C10,0)</f>
        <v>9359.0355786599976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293183.43463202001</v>
      </c>
      <c r="D11" s="33">
        <v>247260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4" t="s">
        <v>140</v>
      </c>
      <c r="C12" s="33">
        <v>1373614.72605021</v>
      </c>
      <c r="D12" s="33">
        <v>977081</v>
      </c>
      <c r="E12" s="33">
        <f t="shared" si="0"/>
        <v>0</v>
      </c>
      <c r="F12" s="46" t="s">
        <v>31</v>
      </c>
      <c r="G12" s="11"/>
    </row>
    <row r="13" spans="1:7" ht="15" customHeight="1" x14ac:dyDescent="0.25">
      <c r="A13" s="11"/>
      <c r="B13" s="95" t="s">
        <v>141</v>
      </c>
      <c r="C13" s="33">
        <v>2103.4420264999999</v>
      </c>
      <c r="D13" s="33">
        <v>1850</v>
      </c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fiY69t6CRjX8ZW5dhsQ4jITjL8Oyk1tR5DzWscq9GFPxUPwhj2Vg3FMIXXHwloZKy3Xr/zZP02wY63Z0cOtXNQ==" saltValue="mYwDuOcUOHsb3GWK3+9li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152</v>
      </c>
      <c r="C10" s="33">
        <v>258403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153</v>
      </c>
      <c r="C11" s="33">
        <v>0</v>
      </c>
      <c r="D11" s="46" t="s">
        <v>31</v>
      </c>
      <c r="E11" s="33">
        <v>13918.93</v>
      </c>
      <c r="F11" s="46" t="s">
        <v>31</v>
      </c>
      <c r="G11" s="11"/>
    </row>
    <row r="12" spans="1:7" ht="15" customHeight="1" x14ac:dyDescent="0.25">
      <c r="A12" s="11"/>
      <c r="B12" s="115" t="s">
        <v>154</v>
      </c>
      <c r="C12" s="33">
        <v>0</v>
      </c>
      <c r="D12" s="46" t="s">
        <v>31</v>
      </c>
      <c r="E12" s="33">
        <v>203425</v>
      </c>
      <c r="F12" s="46" t="s">
        <v>31</v>
      </c>
      <c r="G12" s="11"/>
    </row>
    <row r="13" spans="1:7" ht="15" customHeight="1" x14ac:dyDescent="0.25">
      <c r="A13" s="11"/>
      <c r="B13" s="115" t="s">
        <v>155</v>
      </c>
      <c r="C13" s="33">
        <v>0</v>
      </c>
      <c r="D13" s="46" t="s">
        <v>31</v>
      </c>
      <c r="E13" s="33">
        <v>1947.2</v>
      </c>
      <c r="F13" s="46" t="s">
        <v>31</v>
      </c>
      <c r="G13" s="11"/>
    </row>
    <row r="14" spans="1:7" ht="15" customHeight="1" x14ac:dyDescent="0.25">
      <c r="A14" s="11"/>
      <c r="B14" s="115" t="s">
        <v>156</v>
      </c>
      <c r="C14" s="33">
        <v>0</v>
      </c>
      <c r="D14" s="46" t="s">
        <v>31</v>
      </c>
      <c r="E14" s="33">
        <v>13322.74</v>
      </c>
      <c r="F14" s="46" t="s">
        <v>31</v>
      </c>
      <c r="G14" s="11"/>
    </row>
    <row r="15" spans="1:7" ht="15" customHeight="1" x14ac:dyDescent="0.25">
      <c r="A15" s="11"/>
      <c r="B15" s="115" t="s">
        <v>157</v>
      </c>
      <c r="C15" s="33">
        <v>584277</v>
      </c>
      <c r="D15" s="46" t="s">
        <v>31</v>
      </c>
      <c r="E15" s="33">
        <v>34558</v>
      </c>
      <c r="F15" s="46" t="s">
        <v>31</v>
      </c>
      <c r="G15" s="11"/>
    </row>
    <row r="16" spans="1:7" ht="15" customHeight="1" x14ac:dyDescent="0.25">
      <c r="A16" s="11"/>
      <c r="B16" s="115" t="s">
        <v>161</v>
      </c>
      <c r="C16" s="33">
        <v>34685</v>
      </c>
      <c r="D16" s="46" t="s">
        <v>31</v>
      </c>
      <c r="E16" s="33">
        <v>0</v>
      </c>
      <c r="F16" s="46" t="s">
        <v>31</v>
      </c>
      <c r="G16" s="11"/>
    </row>
    <row r="17" spans="1:7" ht="15" customHeight="1" x14ac:dyDescent="0.25">
      <c r="A17" s="11"/>
      <c r="B17" s="115" t="s">
        <v>162</v>
      </c>
      <c r="C17" s="33">
        <v>131268</v>
      </c>
      <c r="D17" s="46" t="s">
        <v>31</v>
      </c>
      <c r="E17" s="33">
        <v>0</v>
      </c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1008633</v>
      </c>
      <c r="D18" s="98" t="s">
        <v>31</v>
      </c>
      <c r="E18" s="97">
        <f>SUM(E10:E17)</f>
        <v>267171.87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-20172.66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65534.920541999993</v>
      </c>
      <c r="D21" s="46" t="s">
        <v>31</v>
      </c>
      <c r="E21" s="33">
        <f>SUM(E18:E20)*'8. Nøgletal'!C9</f>
        <v>17713.494981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97">
        <f>SUM(C18:C21)</f>
        <v>1053995.2605419999</v>
      </c>
      <c r="D22" s="98" t="s">
        <v>31</v>
      </c>
      <c r="E22" s="97">
        <f>SUM(E18:E21)</f>
        <v>284885.36498100002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FGJ2DgQujJeBUfiDyCy9OkAlx1esrvANbzzcvOEvO44RtTZXLI5iEFlEnsUatF/8YXEtMt5TmvvVTTXwX8IPzg==" saltValue="pwjZEWOEvX/LxcpyFlNk3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158</v>
      </c>
      <c r="C10" s="33">
        <v>194054.25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159</v>
      </c>
      <c r="C11" s="33">
        <v>23560.28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5" t="s">
        <v>163</v>
      </c>
      <c r="C12" s="33">
        <v>29930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247544.53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vYC6ikxKgREBgAvMWGvOceZs3pE5mroXJlHBp8hdidus8uXQFlh8clkLgY5b9iKbFR+cH5ZwoStHXi6uJlgFvQ==" saltValue="mtCVK6pf9YvCMqrHjtpYo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Jx+2e5SMVFA6DI+8i2tYzQBpiHm6z2PL4m4Vvdu9PbqbAGtAvTIj4JO7r7MZpNRxyBALX9TQcqh/LMySEjDWYA==" saltValue="tLizbZZN1ua4w7wbceVHD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142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NyqoU8Xq5Byc0VBioD4hevyBssv3R4qJrDx20J6WJj91oiR2OH9EH+40TCo/bb2kbfK4+KI6RVFmKHBI2O1tLw==" saltValue="ss+EBAGjiCYzZhO9HbMEJ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SAC7gxOIHeWAmngX6qQ0EEgGpE1Lk5VEPA3zCSX06EOB5Ji1iTeQ9gujkHmObPWJx/nbgBWNuymabpj+mDSreg==" saltValue="INvYQJBtIZRGVSuHEJoxM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TCGkPFDG98EJjRgHyoC4oKAF667XDbx+J8WI4YeNvgc1JeWz410LYSjTbKZyguVwy5GYjg8hk7lDwBRwx1ekWg==" saltValue="syeLjoZ7tLgg/op6XTSWdQ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YCtLEEhpiY05rT+fXGYOquaBYrVxXsPWYhInlkIjetJ+n2U3zMXDVeslrDKBZRqht69x+YiI5zd8A3DUYD2p0w==" saltValue="qX7WRJMPNfxMyxzpKrOz2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1.3403951440366191E-3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S+MgMT6F+2zIN4/MTjjQXNe8UdON6R/dcWyblIsHwQpTuW1RxGYJjLj9t4LTGiXLu9e+qJ9vb1NoWOmw9MGZiw==" saltValue="DCnpGjO7XLzSYzdyiSMVl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2026-10-07T08:16:20Z</dcterms:modified>
</cp:coreProperties>
</file>