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Bogense Forsyningsselskab (V024)\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16" i="8" l="1"/>
  <c r="E15" i="8"/>
  <c r="E24" i="8" l="1"/>
  <c r="E28" i="8" s="1"/>
  <c r="E30" i="8" s="1"/>
  <c r="C11" i="12" l="1"/>
  <c r="E11" i="12"/>
  <c r="E10" i="11"/>
  <c r="C10" i="11"/>
  <c r="H11" i="9"/>
  <c r="J11" i="9"/>
  <c r="C13" i="7"/>
  <c r="F10" i="9" l="1"/>
  <c r="F11" i="9" s="1"/>
  <c r="E12" i="12"/>
  <c r="C12" i="12"/>
  <c r="E12" i="2" l="1"/>
  <c r="E11" i="11"/>
  <c r="C11" i="11"/>
  <c r="C10" i="10" l="1"/>
  <c r="C14"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<sst xmlns="http://schemas.openxmlformats.org/spreadsheetml/2006/main" count="322" uniqueCount="153">
  <si>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</si>
  <si>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</si>
  <si>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</si>
  <si>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</si>
  <si>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</si>
  <si>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</si>
  <si>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</si>
  <si>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</si>
  <si>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</si>
  <si>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</si>
  <si>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</si>
  <si>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</si>
  <si>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</si>
  <si>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</si>
  <si>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</si>
  <si>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</si>
  <si>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</si>
  <si>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</si>
  <si>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</si>
  <si>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</si>
  <si>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</si>
  <si>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</si>
  <si>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</si>
  <si>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</si>
  <si>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</si>
  <si>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</si>
  <si>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</si>
  <si>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</si>
  <si>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</si>
  <si>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</si>
  <si>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</si>
  <si>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</si>
  <si>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</si>
  <si>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</si>
  <si>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</si>
  <si>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</si>
  <si>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</si>
  <si>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</si>
  <si>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</si>
  <si>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</si>
  <si>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</si>
  <si>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</si>
  <si>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</si>
  <si>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</si>
  <si>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</si>
  <si>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</si>
  <si>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</si>
  <si>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</si>
  <si>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</si>
  <si>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</si>
  <si>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</si>
  <si>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</si>
  <si>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</si>
  <si>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</si>
  <si>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</si>
  <si>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</si>
  <si>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</si>
  <si>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</si>
  <si>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</si>
  <si>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</si>
  <si>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</si>
  <si>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</si>
  <si>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</si>
  <si>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</si>
  <si>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</si>
  <si>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</si>
  <si>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</si>
  <si>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</si>
  <si>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</si>
  <si>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</si>
  <si>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</si>
  <si>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</si>
  <si>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</si>
  <si>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</si>
  <si>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</si>
  <si>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</si>
  <si>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</si>
  <si>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</si>
  <si>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</si>
  <si>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</si>
  <si>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</si>
  <si>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</si>
  <si>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</si>
  <si>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</si>
  <si>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</si>
  <si>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</si>
  <si>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</si>
  <si>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</si>
  <si>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</si>
  <si>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</si>
  <si>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</si>
  <si>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</si>
  <si>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</si>
  <si>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</si>
  <si>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</si>
  <si>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</si>
  <si>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</si>
  <si>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</si>
  <si>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</si>
  <si>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</si>
  <si>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</si>
  <si>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</si>
  <si>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</si>
  <si>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</si>
  <si>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</si>
  <si>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</si>
  <si>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</si>
  <si>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</si>
  <si>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</si>
  <si>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</si>
  <si>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</si>
  <si>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</si>
  <si>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</si>
  <si>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</si>
  <si>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</si>
  <si>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</si>
  <si>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</si>
  <si>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</si>
  <si>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</si>
  <si>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</si>
  <si>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</si>
  <si>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</si>
  <si>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</si>
  <si>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</si>
  <si>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</si>
  <si>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</si>
  <si>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</si>
  <si>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</si>
  <si>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</si>
  <si>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Ejendomsskat</t>
  </si>
  <si>
    <t>Korrigeret over/underdækning i 2020</t>
  </si>
  <si>
    <t>Indregnet fradrag i økonomisk ramme for 2024</t>
  </si>
  <si>
    <t>Faktiske indtægter i 2021</t>
  </si>
  <si>
    <t>Til indregning i de økonomiske rammer for 2023-2024</t>
  </si>
  <si>
    <t>Anlægsprojekter igangsat senest 1. marts 2016</t>
  </si>
  <si>
    <t>Ingen engangstillæg</t>
  </si>
  <si>
    <t>Ingen anlægsprojekter</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</si>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</sst>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4" fontId="15" fillId="7" borderId="1" xfId="0" applyNumberFormat="1" applyFont="1" applyFill="1" applyBorder="1" applyAlignment="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105</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78</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28</v>
      </c>
      <c r="D15" s="84" t="s">
        <v>64</v>
      </c>
      <c r="E15" s="85"/>
      <c r="F15" s="85"/>
      <c r="G15" s="86"/>
      <c r="H15" s="1"/>
      <c r="I15" s="1"/>
    </row>
    <row r="16" spans="1:9" x14ac:dyDescent="0.25">
      <c r="A16" s="1"/>
      <c r="B16" s="1"/>
      <c r="C16" s="6" t="s">
        <v>29</v>
      </c>
      <c r="D16" s="84" t="s">
        <v>79</v>
      </c>
      <c r="E16" s="85"/>
      <c r="F16" s="85"/>
      <c r="G16" s="86"/>
      <c r="H16" s="1"/>
      <c r="I16" s="1"/>
    </row>
    <row r="17" spans="1:9" x14ac:dyDescent="0.25">
      <c r="A17" s="1"/>
      <c r="B17" s="1"/>
      <c r="C17" s="6" t="s">
        <v>49</v>
      </c>
      <c r="D17" s="84" t="s">
        <v>80</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81</v>
      </c>
      <c r="E19" s="76"/>
      <c r="F19" s="76"/>
      <c r="G19" s="77"/>
      <c r="H19" s="1"/>
      <c r="I19" s="1"/>
    </row>
    <row r="20" spans="1:9" x14ac:dyDescent="0.25">
      <c r="A20" s="1"/>
      <c r="B20" s="1"/>
      <c r="C20" s="6" t="s">
        <v>46</v>
      </c>
      <c r="D20" s="75" t="s">
        <v>113</v>
      </c>
      <c r="E20" s="76"/>
      <c r="F20" s="76"/>
      <c r="G20" s="77"/>
      <c r="H20" s="1"/>
      <c r="I20" s="1"/>
    </row>
    <row r="21" spans="1:9" x14ac:dyDescent="0.25">
      <c r="A21" s="1"/>
      <c r="B21" s="1"/>
      <c r="C21" s="6" t="s">
        <v>152</v>
      </c>
      <c r="D21" s="75" t="s">
        <v>108</v>
      </c>
      <c r="E21" s="76"/>
      <c r="F21" s="76"/>
      <c r="G21" s="77"/>
      <c r="H21" s="1"/>
      <c r="I21" s="1"/>
    </row>
    <row r="22" spans="1:9" x14ac:dyDescent="0.25">
      <c r="A22" s="1"/>
      <c r="B22" s="1"/>
      <c r="C22" s="6" t="s">
        <v>120</v>
      </c>
      <c r="D22" s="75" t="s">
        <v>35</v>
      </c>
      <c r="E22" s="76"/>
      <c r="F22" s="76"/>
      <c r="G22" s="77"/>
      <c r="H22" s="1"/>
      <c r="I22" s="1"/>
    </row>
    <row r="23" spans="1:9" x14ac:dyDescent="0.25">
      <c r="A23" s="1"/>
      <c r="B23" s="1"/>
      <c r="C23" s="6" t="s">
        <v>121</v>
      </c>
      <c r="D23" s="75" t="s">
        <v>36</v>
      </c>
      <c r="E23" s="76"/>
      <c r="F23" s="76"/>
      <c r="G23" s="77"/>
      <c r="H23" s="1"/>
      <c r="I23" s="1"/>
    </row>
    <row r="24" spans="1:9" x14ac:dyDescent="0.25">
      <c r="A24" s="1"/>
      <c r="B24" s="1"/>
      <c r="C24" s="6" t="s">
        <v>9</v>
      </c>
      <c r="D24" s="75" t="s">
        <v>53</v>
      </c>
      <c r="E24" s="76"/>
      <c r="F24" s="76"/>
      <c r="G24" s="77"/>
      <c r="H24" s="1"/>
      <c r="I24" s="1"/>
    </row>
    <row r="25" spans="1:9" x14ac:dyDescent="0.25">
      <c r="A25" s="1"/>
      <c r="B25" s="1"/>
      <c r="C25" s="6" t="s">
        <v>41</v>
      </c>
      <c r="D25" s="75" t="s">
        <v>30</v>
      </c>
      <c r="E25" s="76"/>
      <c r="F25" s="76"/>
      <c r="G25" s="77"/>
      <c r="H25" s="1"/>
      <c r="I25" s="1"/>
    </row>
    <row r="26" spans="1:9" x14ac:dyDescent="0.25">
      <c r="A26" s="1"/>
      <c r="B26" s="1"/>
      <c r="C26" s="6" t="s">
        <v>122</v>
      </c>
      <c r="D26" s="78" t="s">
        <v>47</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XugCs8Ew7fAj9oSonpSQjEvalq4K2zksn/x3iRr9bMOidnLjpHAApqV9rCUkB41jNh5vEq1KB3GaqN3u8CpKOQ==" saltValue="BZR0BHLJmBR+RSEx8Lj/a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63" t="s">
        <v>136</v>
      </c>
      <c r="C10" s="29">
        <v>0</v>
      </c>
      <c r="D10" s="8">
        <v>0</v>
      </c>
      <c r="E10" s="12" t="s">
        <v>3</v>
      </c>
      <c r="F10" s="8">
        <f>IFERROR(D10/C10,0)</f>
        <v>0</v>
      </c>
      <c r="G10" s="12" t="s">
        <v>3</v>
      </c>
      <c r="H10" s="8">
        <v>0</v>
      </c>
      <c r="I10" s="12" t="s">
        <v>3</v>
      </c>
      <c r="J10" s="8">
        <v>0</v>
      </c>
      <c r="K10" s="12" t="s">
        <v>3</v>
      </c>
      <c r="L10" s="1"/>
    </row>
    <row r="11" spans="1:12" x14ac:dyDescent="0.25">
      <c r="A11" s="1"/>
      <c r="B11" s="64" t="s">
        <v>102</v>
      </c>
      <c r="C11" s="65"/>
      <c r="D11" s="66"/>
      <c r="E11" s="66"/>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8HDCNSUowPbimiMBN4rpKzIjkkSvsK6g5hLrKa/tWPa5X3MoX0YT0HtTjK1Et+12BJ1W7g/fb+5llzzjfDct2g==" saltValue="ZfBjOKNFnaDgZUTJEGgv2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32</v>
      </c>
      <c r="C8" s="22"/>
      <c r="D8" s="22"/>
      <c r="E8" s="22"/>
      <c r="F8" s="74"/>
      <c r="G8" s="1"/>
    </row>
    <row r="9" spans="1:7" ht="17.25" customHeight="1" x14ac:dyDescent="0.25">
      <c r="A9" s="1"/>
      <c r="B9" s="59" t="s">
        <v>15</v>
      </c>
      <c r="C9" s="59" t="s">
        <v>10</v>
      </c>
      <c r="D9" s="60"/>
      <c r="E9" s="59" t="s">
        <v>24</v>
      </c>
      <c r="F9" s="72"/>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3" t="s">
        <v>67</v>
      </c>
      <c r="C12" s="10">
        <f>SUM(C10:C11)</f>
        <v>0</v>
      </c>
      <c r="D12" s="11" t="s">
        <v>3</v>
      </c>
      <c r="E12" s="10">
        <f>SUM(E10:E11)</f>
        <v>0</v>
      </c>
      <c r="F12" s="11" t="s">
        <v>3</v>
      </c>
      <c r="G12" s="1"/>
    </row>
    <row r="13" spans="1:7" x14ac:dyDescent="0.25">
      <c r="A13" s="1"/>
      <c r="B13" s="73"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pkoY2cPg70RSCmeq2m9QsdH4qVL56yWxUAfAweVc0lxe0Fed1xVLjlxBqM43TbhnWxWVaFAL8zdf3CxQUnEEQ==" saltValue="tMsAPMrMz/AzE8P6dKs1K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59" t="s">
        <v>15</v>
      </c>
      <c r="C8" s="59" t="s">
        <v>10</v>
      </c>
      <c r="D8" s="60"/>
      <c r="E8" s="59" t="s">
        <v>24</v>
      </c>
      <c r="F8" s="72"/>
      <c r="G8" s="1"/>
    </row>
    <row r="9" spans="1:7" x14ac:dyDescent="0.25">
      <c r="A9" s="1"/>
      <c r="B9" s="20" t="s">
        <v>135</v>
      </c>
      <c r="C9" s="19">
        <v>0</v>
      </c>
      <c r="D9" s="12" t="s">
        <v>3</v>
      </c>
      <c r="E9" s="19">
        <v>0</v>
      </c>
      <c r="F9" s="12" t="s">
        <v>3</v>
      </c>
      <c r="G9" s="1"/>
    </row>
    <row r="10" spans="1:7" x14ac:dyDescent="0.25">
      <c r="A10" s="1"/>
      <c r="B10" s="73" t="s">
        <v>107</v>
      </c>
      <c r="C10" s="10">
        <f>SUM(C9:C9)</f>
        <v>0</v>
      </c>
      <c r="D10" s="11" t="s">
        <v>3</v>
      </c>
      <c r="E10" s="10">
        <f>SUM(E9:E9)</f>
        <v>0</v>
      </c>
      <c r="F10" s="11" t="s">
        <v>3</v>
      </c>
      <c r="G10" s="1"/>
    </row>
    <row r="11" spans="1:7" x14ac:dyDescent="0.25">
      <c r="A11" s="1"/>
      <c r="B11" s="73"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ASDD6el6o0aG77TwxdX+0y0xWssvij2D5zVrFkuuTTI+Oa2SvdDDdV+YnbhhVSnret3d3TKRhlX1SQFVH51Ow==" saltValue="S+cUo4qwxuRPgaFOvsmPc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1" t="s">
        <v>61</v>
      </c>
      <c r="C9" s="130" t="s">
        <v>10</v>
      </c>
      <c r="D9" s="131"/>
      <c r="E9" s="130" t="s">
        <v>24</v>
      </c>
      <c r="F9" s="131"/>
      <c r="G9" s="1"/>
    </row>
    <row r="10" spans="1:7" x14ac:dyDescent="0.25">
      <c r="A10" s="1"/>
      <c r="B10" s="20" t="s">
        <v>137</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Gvep3AvNeU9P7E7UyXTBGiVcN0NsyZCNDVM92Io/zXu6BjxoFkbioiyJta8gJ3Ry+UvA2/d+KC+YGKZ5pUWtQ==" saltValue="C3Pos7u/JsBdjsjCPK4IM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118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1" t="s">
        <v>16</v>
      </c>
      <c r="C10" s="71" t="s">
        <v>10</v>
      </c>
      <c r="D10" s="72"/>
      <c r="E10" s="71" t="s">
        <v>24</v>
      </c>
      <c r="F10" s="72"/>
      <c r="G10" s="1"/>
    </row>
    <row r="11" spans="1:7" x14ac:dyDescent="0.25">
      <c r="A11" s="1"/>
      <c r="B11" s="20" t="s">
        <v>138</v>
      </c>
      <c r="C11" s="8">
        <v>0</v>
      </c>
      <c r="D11" s="12" t="s">
        <v>3</v>
      </c>
      <c r="E11" s="8">
        <v>0</v>
      </c>
      <c r="F11" s="12" t="s">
        <v>3</v>
      </c>
      <c r="G11" s="1"/>
    </row>
    <row r="12" spans="1:7" x14ac:dyDescent="0.25">
      <c r="A12" s="1"/>
      <c r="B12" s="73" t="s">
        <v>104</v>
      </c>
      <c r="C12" s="10">
        <f>SUM(C11:C11)</f>
        <v>0</v>
      </c>
      <c r="D12" s="11" t="s">
        <v>3</v>
      </c>
      <c r="E12" s="10">
        <f>SUM(E11:E11)</f>
        <v>0</v>
      </c>
      <c r="F12" s="11" t="s">
        <v>3</v>
      </c>
      <c r="G12" s="1"/>
    </row>
    <row r="13" spans="1:7" x14ac:dyDescent="0.25">
      <c r="A13" s="1"/>
      <c r="B13" s="73"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cyLzYXKaem0JOT+aIG/Wxw0C+yMW8ByNcaY+wClfOSExQjrxd1toNoA4nzIjFuRM6D2oesNscgmxId9f7YFf9A==" saltValue="zbvyKaUr1Q2bjoY8QCYow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119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3"/>
      <c r="C16" s="74"/>
      <c r="D16" s="1"/>
    </row>
    <row r="17" spans="1:4" x14ac:dyDescent="0.25">
      <c r="A17" s="1"/>
      <c r="B17" s="1"/>
      <c r="C17" s="1"/>
      <c r="D17" s="1"/>
    </row>
    <row r="18" spans="1:4" x14ac:dyDescent="0.25">
      <c r="A18" s="1"/>
      <c r="B18" s="1"/>
      <c r="C18" s="1"/>
      <c r="D18" s="1"/>
    </row>
    <row r="19" spans="1:4" x14ac:dyDescent="0.25">
      <c r="A19" s="1"/>
      <c r="B19" s="73" t="s">
        <v>44</v>
      </c>
      <c r="C19" s="74"/>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oZGNek2OMjJ1X/2Da8zxpcAUZKLtrB67xqxw+9aq4JbrNkBQ5oqx9ZNLINqFl0NHPJVV90aDWVY8pN/aMAKuIA==" saltValue="dFzggvl1drqugYm0sxnKZ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4" t="s">
        <v>12</v>
      </c>
      <c r="C8" s="54"/>
      <c r="D8" s="54"/>
      <c r="E8" s="54"/>
      <c r="F8" s="54"/>
      <c r="G8" s="1"/>
    </row>
    <row r="9" spans="1:7" x14ac:dyDescent="0.25">
      <c r="A9" s="1"/>
      <c r="B9" s="62" t="s">
        <v>55</v>
      </c>
      <c r="C9" s="62"/>
      <c r="D9" s="62"/>
      <c r="E9" s="7">
        <f>'Fane 3. Omkostninger i ØR2022'!E16</f>
        <v>2923507.8264535153</v>
      </c>
      <c r="F9" s="62" t="s">
        <v>3</v>
      </c>
      <c r="G9" s="1"/>
    </row>
    <row r="10" spans="1:7" ht="17.100000000000001" customHeight="1" x14ac:dyDescent="0.25">
      <c r="A10" s="1"/>
      <c r="B10" s="24" t="s">
        <v>50</v>
      </c>
      <c r="C10" s="62"/>
      <c r="D10" s="62"/>
      <c r="E10" s="7">
        <f>'Fane 8.1. Varige tillæg'!C13+'Fane 8.1. Varige tillæg'!E13</f>
        <v>0</v>
      </c>
      <c r="F10" s="62" t="s">
        <v>3</v>
      </c>
      <c r="G10" s="1"/>
    </row>
    <row r="11" spans="1:7" ht="17.100000000000001" customHeight="1" x14ac:dyDescent="0.25">
      <c r="A11" s="1"/>
      <c r="B11" s="24" t="s">
        <v>52</v>
      </c>
      <c r="C11" s="62"/>
      <c r="D11" s="62"/>
      <c r="E11" s="8">
        <f>-('Fane 10. Bortfald'!C13+'Fane 10. Bortfald'!E13)</f>
        <v>0</v>
      </c>
      <c r="F11" s="62" t="s">
        <v>3</v>
      </c>
      <c r="G11" s="1"/>
    </row>
    <row r="12" spans="1:7" ht="17.100000000000001" customHeight="1" x14ac:dyDescent="0.25">
      <c r="A12" s="1"/>
      <c r="B12" s="24" t="s">
        <v>54</v>
      </c>
      <c r="C12" s="62"/>
      <c r="D12" s="62"/>
      <c r="E12" s="8">
        <f>'Fane 9. Tilknyttet virksomhed'!C12+'Fane 9. Tilknyttet virksomhed'!E12</f>
        <v>0</v>
      </c>
      <c r="F12" s="62" t="s">
        <v>3</v>
      </c>
      <c r="G12" s="1"/>
    </row>
    <row r="13" spans="1:7" ht="17.100000000000001" customHeight="1" x14ac:dyDescent="0.25">
      <c r="A13" s="1"/>
      <c r="B13" s="24" t="s">
        <v>17</v>
      </c>
      <c r="C13" s="62"/>
      <c r="D13" s="62"/>
      <c r="E13" s="8">
        <f>SUM(E9:E12)*'Fane 11. Nøgletal'!C15</f>
        <v>104076.87862174514</v>
      </c>
      <c r="F13" s="62" t="s">
        <v>3</v>
      </c>
      <c r="G13" s="1"/>
    </row>
    <row r="14" spans="1:7" ht="17.100000000000001" customHeight="1" x14ac:dyDescent="0.25">
      <c r="A14" s="1"/>
      <c r="B14" s="24" t="s">
        <v>44</v>
      </c>
      <c r="C14" s="62"/>
      <c r="D14" s="62"/>
      <c r="E14" s="8">
        <f>-SUM(E9,E10:E13)*'Fane 11. Nøgletal'!C20</f>
        <v>-51468.939986279431</v>
      </c>
      <c r="F14" s="62" t="s">
        <v>3</v>
      </c>
      <c r="G14" s="1"/>
    </row>
    <row r="15" spans="1:7" ht="15" customHeight="1" x14ac:dyDescent="0.25">
      <c r="A15" s="1"/>
      <c r="B15" s="67" t="s">
        <v>19</v>
      </c>
      <c r="C15" s="28"/>
      <c r="D15" s="28"/>
      <c r="E15" s="9">
        <f>SUM(E9,E10:E14)</f>
        <v>2976115.765088981</v>
      </c>
      <c r="F15" s="55" t="s">
        <v>3</v>
      </c>
      <c r="G15" s="1"/>
    </row>
    <row r="16" spans="1:7" ht="15" customHeight="1" x14ac:dyDescent="0.25">
      <c r="A16" s="1"/>
      <c r="B16" s="54" t="s">
        <v>11</v>
      </c>
      <c r="C16" s="54"/>
      <c r="D16" s="54"/>
      <c r="E16" s="54"/>
      <c r="F16" s="54"/>
      <c r="G16" s="1"/>
    </row>
    <row r="17" spans="1:7" ht="15" customHeight="1" x14ac:dyDescent="0.25">
      <c r="A17" s="1"/>
      <c r="B17" s="55" t="s">
        <v>11</v>
      </c>
      <c r="C17" s="55"/>
      <c r="D17" s="55"/>
      <c r="E17" s="9">
        <f>'Fane 4. Ikke-påvirkelige omk.'!C14</f>
        <v>1835329.4801784002</v>
      </c>
      <c r="F17" s="55" t="s">
        <v>3</v>
      </c>
      <c r="G17" s="1"/>
    </row>
    <row r="18" spans="1:7" ht="15" customHeight="1" x14ac:dyDescent="0.25">
      <c r="A18" s="1"/>
      <c r="B18" s="54" t="s">
        <v>36</v>
      </c>
      <c r="C18" s="54"/>
      <c r="D18" s="54"/>
      <c r="E18" s="54"/>
      <c r="F18" s="54"/>
      <c r="G18" s="1"/>
    </row>
    <row r="19" spans="1:7" ht="15" customHeight="1" x14ac:dyDescent="0.25">
      <c r="A19" s="1"/>
      <c r="B19" s="24" t="s">
        <v>33</v>
      </c>
      <c r="C19" s="62"/>
      <c r="D19" s="62"/>
      <c r="E19" s="8">
        <f>'Fane 8.2. Engangstillæg'!C11</f>
        <v>0</v>
      </c>
      <c r="F19" s="62" t="s">
        <v>3</v>
      </c>
      <c r="G19" s="1"/>
    </row>
    <row r="20" spans="1:7" x14ac:dyDescent="0.25">
      <c r="A20" s="1"/>
      <c r="B20" s="24" t="s">
        <v>34</v>
      </c>
      <c r="C20" s="62"/>
      <c r="D20" s="62"/>
      <c r="E20" s="8">
        <f>'Fane 8.2. Engangstillæg'!E11</f>
        <v>0</v>
      </c>
      <c r="F20" s="62" t="s">
        <v>3</v>
      </c>
      <c r="G20" s="1"/>
    </row>
    <row r="21" spans="1:7" x14ac:dyDescent="0.25">
      <c r="A21" s="1"/>
      <c r="B21" s="24" t="s">
        <v>106</v>
      </c>
      <c r="C21" s="62"/>
      <c r="D21" s="62"/>
      <c r="E21" s="8">
        <f>-SUM(E19:E20)*'Fane 11. Nøgletal'!C20</f>
        <v>0</v>
      </c>
      <c r="F21" s="62" t="s">
        <v>3</v>
      </c>
      <c r="G21" s="1"/>
    </row>
    <row r="22" spans="1:7" ht="15" customHeight="1" x14ac:dyDescent="0.25">
      <c r="A22" s="1"/>
      <c r="B22" s="67" t="s">
        <v>37</v>
      </c>
      <c r="C22" s="28"/>
      <c r="D22" s="28"/>
      <c r="E22" s="9">
        <f>SUM(E19:E21)</f>
        <v>0</v>
      </c>
      <c r="F22" s="55" t="s">
        <v>3</v>
      </c>
      <c r="G22" s="1"/>
    </row>
    <row r="23" spans="1:7" x14ac:dyDescent="0.25">
      <c r="A23" s="1"/>
      <c r="B23" s="54" t="s">
        <v>62</v>
      </c>
      <c r="C23" s="54"/>
      <c r="D23" s="54"/>
      <c r="E23" s="54"/>
      <c r="F23" s="54"/>
      <c r="G23" s="1"/>
    </row>
    <row r="24" spans="1:7" x14ac:dyDescent="0.25">
      <c r="A24" s="1"/>
      <c r="B24" s="67" t="s">
        <v>63</v>
      </c>
      <c r="C24" s="31"/>
      <c r="D24" s="31"/>
      <c r="E24" s="9">
        <f>'Fane 5. Kontrol af ØR2021'!E30</f>
        <v>-272638.16588255658</v>
      </c>
      <c r="F24" s="55" t="s">
        <v>3</v>
      </c>
      <c r="G24" s="1"/>
    </row>
    <row r="25" spans="1:7" x14ac:dyDescent="0.25">
      <c r="A25" s="1"/>
      <c r="B25" s="54" t="s">
        <v>75</v>
      </c>
      <c r="C25" s="54"/>
      <c r="D25" s="54"/>
      <c r="E25" s="54"/>
      <c r="F25" s="54"/>
      <c r="G25" s="1"/>
    </row>
    <row r="26" spans="1:7" x14ac:dyDescent="0.25">
      <c r="A26" s="1"/>
      <c r="B26" s="55" t="s">
        <v>76</v>
      </c>
      <c r="C26" s="55"/>
      <c r="D26" s="55"/>
      <c r="E26" s="9">
        <f>'Fane 6. Skattesagen'!G12</f>
        <v>0</v>
      </c>
      <c r="F26" s="55" t="s">
        <v>3</v>
      </c>
      <c r="G26" s="1"/>
    </row>
    <row r="27" spans="1:7" x14ac:dyDescent="0.25">
      <c r="A27" s="1"/>
      <c r="B27" s="54" t="s">
        <v>39</v>
      </c>
      <c r="C27" s="54"/>
      <c r="D27" s="54"/>
      <c r="E27" s="10">
        <f>SUM(E15:E17:E22:E24:E26)</f>
        <v>4538807.0793848243</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HASqAl+kzfaw8AYD6zF54X17ISw4pn3HgTiOlV9Ap1ah2Ox4Fn1hIlQHi9RwatKF06P6yco8Kh6y3bbdfzhT9Q==" saltValue="GJZPVya0P5EaEr1qzYJ3bQ=="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56</v>
      </c>
      <c r="C8" s="62"/>
      <c r="D8" s="62"/>
      <c r="E8" s="7">
        <f>'Fane 2.1. Økonomisk ramme 2023'!E15</f>
        <v>2976115.765088981</v>
      </c>
      <c r="F8" s="62" t="s">
        <v>3</v>
      </c>
      <c r="G8" s="1"/>
    </row>
    <row r="9" spans="1:7" ht="15" customHeight="1" x14ac:dyDescent="0.25">
      <c r="A9" s="1"/>
      <c r="B9" s="53" t="s">
        <v>17</v>
      </c>
      <c r="C9" s="62"/>
      <c r="D9" s="62"/>
      <c r="E9" s="8">
        <f>SUM(E8:E8)*'Fane 11. Nøgletal'!C15</f>
        <v>105949.72123716773</v>
      </c>
      <c r="F9" s="62" t="s">
        <v>3</v>
      </c>
      <c r="G9" s="1"/>
    </row>
    <row r="10" spans="1:7" ht="15" customHeight="1" x14ac:dyDescent="0.25">
      <c r="A10" s="1"/>
      <c r="B10" s="53" t="s">
        <v>44</v>
      </c>
      <c r="C10" s="62"/>
      <c r="D10" s="62"/>
      <c r="E10" s="8">
        <f>-SUM(E8:E9)*'Fane 11. Nøgletal'!C20</f>
        <v>-52395.113267544533</v>
      </c>
      <c r="F10" s="62" t="s">
        <v>3</v>
      </c>
      <c r="G10" s="1"/>
    </row>
    <row r="11" spans="1:7" ht="15" customHeight="1" x14ac:dyDescent="0.25">
      <c r="A11" s="1"/>
      <c r="B11" s="28" t="s">
        <v>19</v>
      </c>
      <c r="C11" s="28"/>
      <c r="D11" s="28"/>
      <c r="E11" s="9">
        <f>SUM(E8:E10)</f>
        <v>3029670.3730586041</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omk.'!C14*(1+'Fane 11. Nøgletal'!C15)</f>
        <v>1900667.2096727514</v>
      </c>
      <c r="F13" s="55" t="s">
        <v>3</v>
      </c>
      <c r="G13" s="1"/>
    </row>
    <row r="14" spans="1:7" x14ac:dyDescent="0.25">
      <c r="A14" s="1"/>
      <c r="B14" s="54" t="s">
        <v>62</v>
      </c>
      <c r="C14" s="54"/>
      <c r="D14" s="54"/>
      <c r="E14" s="54"/>
      <c r="F14" s="54"/>
      <c r="G14" s="1"/>
    </row>
    <row r="15" spans="1:7" x14ac:dyDescent="0.25">
      <c r="A15" s="1"/>
      <c r="B15" s="55" t="s">
        <v>77</v>
      </c>
      <c r="C15" s="32"/>
      <c r="D15" s="32"/>
      <c r="E15" s="9">
        <f>'Fane 5. Kontrol af ØR2021'!E30</f>
        <v>-272638.16588255658</v>
      </c>
      <c r="F15" s="55" t="s">
        <v>3</v>
      </c>
      <c r="G15" s="1"/>
    </row>
    <row r="16" spans="1:7" x14ac:dyDescent="0.25">
      <c r="A16" s="1"/>
      <c r="B16" s="54" t="s">
        <v>75</v>
      </c>
      <c r="C16" s="54"/>
      <c r="D16" s="54"/>
      <c r="E16" s="54"/>
      <c r="F16" s="54"/>
      <c r="G16" s="1"/>
    </row>
    <row r="17" spans="1:7" x14ac:dyDescent="0.25">
      <c r="A17" s="1"/>
      <c r="B17" s="55" t="s">
        <v>76</v>
      </c>
      <c r="C17" s="55"/>
      <c r="D17" s="55"/>
      <c r="E17" s="9">
        <f>'Fane 6. Skattesagen'!G13</f>
        <v>0</v>
      </c>
      <c r="F17" s="55" t="s">
        <v>3</v>
      </c>
      <c r="G17" s="1"/>
    </row>
    <row r="18" spans="1:7" x14ac:dyDescent="0.25">
      <c r="A18" s="1"/>
      <c r="B18" s="54" t="s">
        <v>57</v>
      </c>
      <c r="C18" s="54"/>
      <c r="D18" s="54"/>
      <c r="E18" s="10">
        <f>SUM(E11,E13,E15,E17)</f>
        <v>4657699.4168487983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T7f4Brdepirv9u4ClutrRzdEb8X1/qnV63n9kKtgO5cAlI6/mVSGsj5TbGNeXb2GBaMl6MCXi9EKvo7AsRIc0Q==" saltValue="Z+fy/yUOoaQwPkv05e+RL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65</v>
      </c>
      <c r="C8" s="62"/>
      <c r="D8" s="62"/>
      <c r="E8" s="7">
        <f>'Fane 2.2. Økonomisk ramme 2024'!E11</f>
        <v>3029670.3730586041</v>
      </c>
      <c r="F8" s="62" t="s">
        <v>3</v>
      </c>
      <c r="G8" s="1"/>
    </row>
    <row r="9" spans="1:7" ht="15" customHeight="1" x14ac:dyDescent="0.25">
      <c r="A9" s="1"/>
      <c r="B9" s="53" t="s">
        <v>17</v>
      </c>
      <c r="C9" s="62"/>
      <c r="D9" s="62"/>
      <c r="E9" s="8">
        <f>SUM(E8:E8)*'Fane 11. Nøgletal'!C15</f>
        <v>107856.26528088631</v>
      </c>
      <c r="F9" s="62" t="s">
        <v>3</v>
      </c>
      <c r="G9" s="1"/>
    </row>
    <row r="10" spans="1:7" ht="15" customHeight="1" x14ac:dyDescent="0.25">
      <c r="A10" s="1"/>
      <c r="B10" s="53" t="s">
        <v>44</v>
      </c>
      <c r="C10" s="62"/>
      <c r="D10" s="62"/>
      <c r="E10" s="8">
        <f>-SUM(E8:E9)*'Fane 11. Nøgletal'!C20</f>
        <v>-53337.952851771333</v>
      </c>
      <c r="F10" s="62" t="s">
        <v>3</v>
      </c>
      <c r="G10" s="1"/>
    </row>
    <row r="11" spans="1:7" x14ac:dyDescent="0.25">
      <c r="A11" s="1"/>
      <c r="B11" s="28" t="s">
        <v>19</v>
      </c>
      <c r="C11" s="28"/>
      <c r="D11" s="28"/>
      <c r="E11" s="9">
        <f>SUM(E8:E10)</f>
        <v>3084188.6854877188</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omk.'!C14*(1+'Fane 11. Nøgletal'!C15)^2</f>
        <v>1968330.9623371013</v>
      </c>
      <c r="F13" s="55" t="s">
        <v>3</v>
      </c>
      <c r="G13" s="1"/>
    </row>
    <row r="14" spans="1:7" ht="15" customHeight="1" x14ac:dyDescent="0.25">
      <c r="A14" s="1"/>
      <c r="B14" s="54" t="s">
        <v>62</v>
      </c>
      <c r="C14" s="54"/>
      <c r="D14" s="54"/>
      <c r="E14" s="54"/>
      <c r="F14" s="54"/>
      <c r="G14" s="1"/>
    </row>
    <row r="15" spans="1:7" ht="15" customHeight="1" x14ac:dyDescent="0.25">
      <c r="A15" s="1"/>
      <c r="B15" s="55" t="s">
        <v>63</v>
      </c>
      <c r="C15" s="32"/>
      <c r="D15" s="32"/>
      <c r="E15" s="9">
        <v>0</v>
      </c>
      <c r="F15" s="55" t="s">
        <v>3</v>
      </c>
      <c r="G15" s="1"/>
    </row>
    <row r="16" spans="1:7" ht="15" customHeight="1" x14ac:dyDescent="0.25">
      <c r="A16" s="1"/>
      <c r="B16" s="54" t="s">
        <v>75</v>
      </c>
      <c r="C16" s="54"/>
      <c r="D16" s="54"/>
      <c r="E16" s="54"/>
      <c r="F16" s="54"/>
      <c r="G16" s="1"/>
    </row>
    <row r="17" spans="1:7" ht="15" customHeight="1" x14ac:dyDescent="0.25">
      <c r="A17" s="1"/>
      <c r="B17" s="55" t="s">
        <v>76</v>
      </c>
      <c r="C17" s="55"/>
      <c r="D17" s="55"/>
      <c r="E17" s="9">
        <f>'Fane 6. Skattesagen'!G14</f>
        <v>0</v>
      </c>
      <c r="F17" s="55" t="s">
        <v>3</v>
      </c>
      <c r="G17" s="1"/>
    </row>
    <row r="18" spans="1:7" x14ac:dyDescent="0.25">
      <c r="A18" s="1"/>
      <c r="B18" s="54" t="s">
        <v>66</v>
      </c>
      <c r="C18" s="54"/>
      <c r="D18" s="54"/>
      <c r="E18" s="10">
        <f>SUM(E11,E13,E15,E17)</f>
        <v>5052519.6478248201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A8rkqZSVNzRIupCv6MYdMCPFGvRHVukCYCh/CUErouomfQ6n2UNIrTfvPkIoGQWifdScOxKb+G+QveMC5KLhEw==" saltValue="6exxFqmbcVkWq7EXoseaD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4" t="s">
        <v>12</v>
      </c>
      <c r="C7" s="54"/>
      <c r="D7" s="54"/>
      <c r="E7" s="54"/>
      <c r="F7" s="54"/>
      <c r="G7" s="1"/>
    </row>
    <row r="8" spans="1:7" ht="15" customHeight="1" x14ac:dyDescent="0.25">
      <c r="A8" s="1"/>
      <c r="B8" s="62" t="s">
        <v>86</v>
      </c>
      <c r="C8" s="62"/>
      <c r="D8" s="62"/>
      <c r="E8" s="7">
        <f>'Fane 2.3. Økonomisk ramme 2025'!E11</f>
        <v>3084188.6854877188</v>
      </c>
      <c r="F8" s="62" t="s">
        <v>3</v>
      </c>
      <c r="G8" s="1"/>
    </row>
    <row r="9" spans="1:7" ht="15" customHeight="1" x14ac:dyDescent="0.25">
      <c r="A9" s="1"/>
      <c r="B9" s="53" t="s">
        <v>17</v>
      </c>
      <c r="C9" s="62"/>
      <c r="D9" s="62"/>
      <c r="E9" s="8">
        <f>SUM(E8:E8)*'Fane 11. Nøgletal'!C15</f>
        <v>109797.11720336278</v>
      </c>
      <c r="F9" s="62" t="s">
        <v>3</v>
      </c>
      <c r="G9" s="1"/>
    </row>
    <row r="10" spans="1:7" ht="15" customHeight="1" x14ac:dyDescent="0.25">
      <c r="A10" s="1"/>
      <c r="B10" s="53" t="s">
        <v>44</v>
      </c>
      <c r="C10" s="62"/>
      <c r="D10" s="62"/>
      <c r="E10" s="8">
        <f>-SUM(E8:E9)*'Fane 11. Nøgletal'!C20</f>
        <v>-54297.758645748392</v>
      </c>
      <c r="F10" s="62" t="s">
        <v>3</v>
      </c>
      <c r="G10" s="1"/>
    </row>
    <row r="11" spans="1:7" x14ac:dyDescent="0.25">
      <c r="A11" s="1"/>
      <c r="B11" s="28" t="s">
        <v>19</v>
      </c>
      <c r="C11" s="28"/>
      <c r="D11" s="28"/>
      <c r="E11" s="9">
        <f>SUM(E8:E10)</f>
        <v>3139688.0440453333</v>
      </c>
      <c r="F11" s="55" t="s">
        <v>3</v>
      </c>
      <c r="G11" s="1"/>
    </row>
    <row r="12" spans="1:7" x14ac:dyDescent="0.25">
      <c r="A12" s="1"/>
      <c r="B12" s="54" t="s">
        <v>11</v>
      </c>
      <c r="C12" s="54"/>
      <c r="D12" s="54"/>
      <c r="E12" s="54"/>
      <c r="F12" s="54"/>
      <c r="G12" s="1"/>
    </row>
    <row r="13" spans="1:7" ht="15" customHeight="1" x14ac:dyDescent="0.25">
      <c r="A13" s="1"/>
      <c r="B13" s="55" t="s">
        <v>11</v>
      </c>
      <c r="C13" s="55"/>
      <c r="D13" s="55"/>
      <c r="E13" s="9">
        <f>'Fane 4. Ikke-påvirkelige omk.'!C14*(1+'Fane 11. Nøgletal'!C15)^3</f>
        <v>2038403.5445963023</v>
      </c>
      <c r="F13" s="55" t="s">
        <v>3</v>
      </c>
      <c r="G13" s="1"/>
    </row>
    <row r="14" spans="1:7" ht="15" customHeight="1" x14ac:dyDescent="0.25">
      <c r="A14" s="1"/>
      <c r="B14" s="54" t="s">
        <v>62</v>
      </c>
      <c r="C14" s="54"/>
      <c r="D14" s="54"/>
      <c r="E14" s="54"/>
      <c r="F14" s="54"/>
      <c r="G14" s="1"/>
    </row>
    <row r="15" spans="1:7" ht="15" customHeight="1" x14ac:dyDescent="0.25">
      <c r="A15" s="1"/>
      <c r="B15" s="55" t="s">
        <v>63</v>
      </c>
      <c r="C15" s="32"/>
      <c r="D15" s="32"/>
      <c r="E15" s="9">
        <v>0</v>
      </c>
      <c r="F15" s="55" t="s">
        <v>3</v>
      </c>
      <c r="G15" s="1"/>
    </row>
    <row r="16" spans="1:7" ht="15" customHeight="1" x14ac:dyDescent="0.25">
      <c r="A16" s="1"/>
      <c r="B16" s="54" t="s">
        <v>75</v>
      </c>
      <c r="C16" s="54"/>
      <c r="D16" s="54"/>
      <c r="E16" s="54"/>
      <c r="F16" s="54"/>
      <c r="G16" s="1"/>
    </row>
    <row r="17" spans="1:7" ht="15" customHeight="1" x14ac:dyDescent="0.25">
      <c r="A17" s="1"/>
      <c r="B17" s="55" t="s">
        <v>76</v>
      </c>
      <c r="C17" s="55"/>
      <c r="D17" s="55"/>
      <c r="E17" s="9">
        <f>'Fane 6. Skattesagen'!G15</f>
        <v>0</v>
      </c>
      <c r="F17" s="55" t="s">
        <v>3</v>
      </c>
      <c r="G17" s="1"/>
    </row>
    <row r="18" spans="1:7" x14ac:dyDescent="0.25">
      <c r="A18" s="1"/>
      <c r="B18" s="54" t="s">
        <v>87</v>
      </c>
      <c r="C18" s="54"/>
      <c r="D18" s="54"/>
      <c r="E18" s="10">
        <f>SUM(E11,E13,E15,E17)</f>
        <v>5178091.5886416361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Whz1+VNijefYvv2dHkgT0SMBkNaft/ABtN5l8g1JDYZpoxLYEJO8eU3feBRiKTnWRnXmlkcBc61uoGs5NwumQQ==" saltValue="f/Rq7X2C78hKNXpZyp9OR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9.2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4" t="s">
        <v>89</v>
      </c>
      <c r="C8" s="54"/>
      <c r="D8" s="54"/>
      <c r="E8" s="54"/>
      <c r="F8" s="54"/>
      <c r="G8" s="1"/>
    </row>
    <row r="9" spans="1:7" x14ac:dyDescent="0.25">
      <c r="A9" s="1"/>
      <c r="B9" s="93" t="s">
        <v>22</v>
      </c>
      <c r="C9" s="93"/>
      <c r="D9" s="93"/>
      <c r="E9" s="7">
        <v>2938220.6726497416</v>
      </c>
      <c r="F9" s="62" t="s">
        <v>3</v>
      </c>
      <c r="G9" s="1"/>
    </row>
    <row r="10" spans="1:7" x14ac:dyDescent="0.25">
      <c r="A10" s="1"/>
      <c r="B10" s="95" t="s">
        <v>103</v>
      </c>
      <c r="C10" s="96"/>
      <c r="D10" s="97"/>
      <c r="E10" s="7">
        <v>0</v>
      </c>
      <c r="F10" s="62" t="s">
        <v>3</v>
      </c>
      <c r="G10" s="1"/>
    </row>
    <row r="11" spans="1:7" x14ac:dyDescent="0.25">
      <c r="A11" s="1"/>
      <c r="B11" s="94" t="s">
        <v>50</v>
      </c>
      <c r="C11" s="94"/>
      <c r="D11" s="94"/>
      <c r="E11" s="7">
        <v>0</v>
      </c>
      <c r="F11" s="62" t="s">
        <v>3</v>
      </c>
      <c r="G11" s="1"/>
    </row>
    <row r="12" spans="1:7" x14ac:dyDescent="0.25">
      <c r="A12" s="1"/>
      <c r="B12" s="94" t="s">
        <v>54</v>
      </c>
      <c r="C12" s="94"/>
      <c r="D12" s="94"/>
      <c r="E12" s="7">
        <v>0</v>
      </c>
      <c r="F12" s="62" t="s">
        <v>3</v>
      </c>
      <c r="G12" s="1"/>
    </row>
    <row r="13" spans="1:7" x14ac:dyDescent="0.25">
      <c r="A13" s="1"/>
      <c r="B13" s="94" t="s">
        <v>51</v>
      </c>
      <c r="C13" s="94"/>
      <c r="D13" s="94"/>
      <c r="E13" s="8">
        <v>0</v>
      </c>
      <c r="F13" s="62" t="s">
        <v>3</v>
      </c>
      <c r="G13" s="1"/>
    </row>
    <row r="14" spans="1:7" x14ac:dyDescent="0.25">
      <c r="A14" s="1"/>
      <c r="B14" s="94" t="s">
        <v>17</v>
      </c>
      <c r="C14" s="94"/>
      <c r="D14" s="94"/>
      <c r="E14" s="8">
        <f>E9*'Fane 11. Nøgletal'!C13+SUM(E11:E13)*'Fane 11. Nøgletal'!C14</f>
        <v>35846.292206326849</v>
      </c>
      <c r="F14" s="62" t="s">
        <v>3</v>
      </c>
      <c r="G14" s="1"/>
    </row>
    <row r="15" spans="1:7" x14ac:dyDescent="0.25">
      <c r="A15" s="1"/>
      <c r="B15" s="94" t="s">
        <v>44</v>
      </c>
      <c r="C15" s="94"/>
      <c r="D15" s="94"/>
      <c r="E15" s="8">
        <f>-SUM(E9:E14)*'Fane 11. Nøgletal'!C20</f>
        <v>-50559.138402553173</v>
      </c>
      <c r="F15" s="62" t="s">
        <v>3</v>
      </c>
      <c r="G15" s="1"/>
    </row>
    <row r="16" spans="1:7" x14ac:dyDescent="0.25">
      <c r="A16" s="1"/>
      <c r="B16" s="99" t="s">
        <v>19</v>
      </c>
      <c r="C16" s="99"/>
      <c r="D16" s="99"/>
      <c r="E16" s="33">
        <f>SUM(E9:E15)</f>
        <v>2923507.8264535153</v>
      </c>
      <c r="F16" s="34" t="s">
        <v>3</v>
      </c>
      <c r="G16" s="1"/>
    </row>
    <row r="17" spans="1:7" x14ac:dyDescent="0.25">
      <c r="A17" s="1"/>
      <c r="B17" s="100" t="s">
        <v>11</v>
      </c>
      <c r="C17" s="100"/>
      <c r="D17" s="100"/>
      <c r="E17" s="54"/>
      <c r="F17" s="54"/>
      <c r="G17" s="1"/>
    </row>
    <row r="18" spans="1:7" x14ac:dyDescent="0.25">
      <c r="A18" s="1"/>
      <c r="B18" s="101" t="s">
        <v>11</v>
      </c>
      <c r="C18" s="101"/>
      <c r="D18" s="101"/>
      <c r="E18" s="9">
        <v>1601043.8122608103</v>
      </c>
      <c r="F18" s="55" t="s">
        <v>3</v>
      </c>
      <c r="G18" s="1"/>
    </row>
    <row r="19" spans="1:7" ht="15.4" customHeight="1" x14ac:dyDescent="0.25">
      <c r="A19" s="1"/>
      <c r="B19" s="54" t="s">
        <v>36</v>
      </c>
      <c r="C19" s="54"/>
      <c r="D19" s="54"/>
      <c r="E19" s="54"/>
      <c r="F19" s="54"/>
      <c r="G19" s="1"/>
    </row>
    <row r="20" spans="1:7" ht="15.75" customHeight="1" x14ac:dyDescent="0.25">
      <c r="A20" s="1"/>
      <c r="B20" s="102" t="s">
        <v>33</v>
      </c>
      <c r="C20" s="103"/>
      <c r="D20" s="104"/>
      <c r="E20" s="52">
        <v>0</v>
      </c>
      <c r="F20" s="27" t="s">
        <v>3</v>
      </c>
      <c r="G20" s="1"/>
    </row>
    <row r="21" spans="1:7" x14ac:dyDescent="0.25">
      <c r="A21" s="1"/>
      <c r="B21" s="102" t="s">
        <v>34</v>
      </c>
      <c r="C21" s="103"/>
      <c r="D21" s="104"/>
      <c r="E21" s="52">
        <v>0</v>
      </c>
      <c r="F21" s="27" t="s">
        <v>3</v>
      </c>
      <c r="G21" s="1"/>
    </row>
    <row r="22" spans="1:7" x14ac:dyDescent="0.25">
      <c r="A22" s="1"/>
      <c r="B22" s="105" t="s">
        <v>37</v>
      </c>
      <c r="C22" s="106"/>
      <c r="D22" s="107"/>
      <c r="E22" s="9">
        <f>SUM(E20:E21)</f>
        <v>0</v>
      </c>
      <c r="F22" s="9" t="s">
        <v>3</v>
      </c>
      <c r="G22" s="1"/>
    </row>
    <row r="23" spans="1:7" ht="15.75" customHeight="1" x14ac:dyDescent="0.25">
      <c r="A23" s="1"/>
      <c r="B23" s="54" t="s">
        <v>62</v>
      </c>
      <c r="C23" s="54"/>
      <c r="D23" s="54"/>
      <c r="E23" s="54"/>
      <c r="F23" s="54"/>
      <c r="G23" s="1"/>
    </row>
    <row r="24" spans="1:7" x14ac:dyDescent="0.25">
      <c r="A24" s="1"/>
      <c r="B24" s="67" t="s">
        <v>27</v>
      </c>
      <c r="C24" s="28"/>
      <c r="D24" s="28"/>
      <c r="E24" s="9">
        <v>-526409.66830412555</v>
      </c>
      <c r="F24" s="55" t="s">
        <v>3</v>
      </c>
      <c r="G24" s="1"/>
    </row>
    <row r="25" spans="1:7" x14ac:dyDescent="0.25">
      <c r="A25" s="1"/>
      <c r="B25" s="67" t="s">
        <v>63</v>
      </c>
      <c r="C25" s="28"/>
      <c r="D25" s="28"/>
      <c r="E25" s="9">
        <v>0</v>
      </c>
      <c r="F25" s="55" t="s">
        <v>3</v>
      </c>
      <c r="G25" s="1"/>
    </row>
    <row r="26" spans="1:7" x14ac:dyDescent="0.25">
      <c r="A26" s="1"/>
      <c r="B26" s="54" t="s">
        <v>75</v>
      </c>
      <c r="C26" s="54"/>
      <c r="D26" s="54"/>
      <c r="E26" s="54"/>
      <c r="F26" s="54"/>
      <c r="G26" s="1"/>
    </row>
    <row r="27" spans="1:7" x14ac:dyDescent="0.25">
      <c r="A27" s="1"/>
      <c r="B27" s="108" t="s">
        <v>76</v>
      </c>
      <c r="C27" s="109"/>
      <c r="D27" s="110"/>
      <c r="E27" s="9">
        <f>'Fane 6. Skattesagen'!G11</f>
        <v>0</v>
      </c>
      <c r="F27" s="55" t="s">
        <v>3</v>
      </c>
      <c r="G27" s="1"/>
    </row>
    <row r="28" spans="1:7" ht="15" customHeight="1" x14ac:dyDescent="0.25">
      <c r="A28" s="1"/>
      <c r="B28" s="35" t="s">
        <v>147</v>
      </c>
      <c r="C28" s="35"/>
      <c r="D28" s="35"/>
      <c r="E28" s="36">
        <f>E16+E18+E22+E24+E25+E27</f>
        <v>3998141.9704101998</v>
      </c>
      <c r="F28" s="37" t="s">
        <v>3</v>
      </c>
      <c r="G28" s="1"/>
    </row>
    <row r="29" spans="1:7" ht="27" customHeight="1" x14ac:dyDescent="0.25">
      <c r="A29" s="1"/>
      <c r="B29" s="98" t="s">
        <v>90</v>
      </c>
      <c r="C29" s="98"/>
      <c r="D29" s="98"/>
      <c r="E29" s="98"/>
      <c r="F29" s="98"/>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2wmN03T094tIejrw9xOeEKMhPyMLXaB3YejQgfYv/fJoOB/V3gvE0gUb9VcdyDD0x0PFPsF5tZuRj8tZE6sC2A==" saltValue="/nlPuMaFN0nNX2JhWZoSB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5" t="s">
        <v>109</v>
      </c>
      <c r="D9" s="55"/>
      <c r="E9" s="1"/>
      <c r="F9" s="1"/>
    </row>
    <row r="10" spans="1:6" x14ac:dyDescent="0.25">
      <c r="A10" s="1"/>
      <c r="B10" s="23" t="s">
        <v>127</v>
      </c>
      <c r="C10" s="8">
        <v>1699608</v>
      </c>
      <c r="D10" s="12" t="s">
        <v>3</v>
      </c>
      <c r="E10" s="1"/>
      <c r="F10" s="1"/>
    </row>
    <row r="11" spans="1:6" x14ac:dyDescent="0.25">
      <c r="A11" s="1"/>
      <c r="B11" s="23" t="s">
        <v>128</v>
      </c>
      <c r="C11" s="8">
        <v>7150</v>
      </c>
      <c r="D11" s="12" t="s">
        <v>3</v>
      </c>
      <c r="E11" s="1"/>
      <c r="F11" s="1"/>
    </row>
    <row r="12" spans="1:6" x14ac:dyDescent="0.25">
      <c r="A12" s="1"/>
      <c r="B12" s="23" t="s">
        <v>129</v>
      </c>
      <c r="C12" s="8">
        <v>4557</v>
      </c>
      <c r="D12" s="12" t="s">
        <v>3</v>
      </c>
      <c r="E12" s="1"/>
      <c r="F12" s="1"/>
    </row>
    <row r="13" spans="1:6" x14ac:dyDescent="0.25">
      <c r="A13" s="1"/>
      <c r="B13" s="73" t="s">
        <v>92</v>
      </c>
      <c r="C13" s="10">
        <f>SUM(C10:C12)</f>
        <v>1711315</v>
      </c>
      <c r="D13" s="11" t="s">
        <v>3</v>
      </c>
      <c r="E13" s="1"/>
      <c r="F13" s="1"/>
    </row>
    <row r="14" spans="1:6" x14ac:dyDescent="0.25">
      <c r="A14" s="1"/>
      <c r="B14" s="73" t="s">
        <v>93</v>
      </c>
      <c r="C14" s="10">
        <f>C13*(1+'Fane 11. Nøgletal'!C15)^2</f>
        <v>1835329.4801784002</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fM7R9s009C/gc1fenmDSAwBr8EIu3H/3qnkJa2kx9NscXnW43R0RNCdVDLWTpTj8744T+AyCj6sZsnWA+Fwy0A==" saltValue="JFErDNZDmr+/ZtGEqZiT8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151</v>
      </c>
      <c r="C3" s="92"/>
      <c r="D3" s="92"/>
      <c r="E3" s="92"/>
      <c r="F3" s="92"/>
      <c r="G3" s="1"/>
    </row>
    <row r="4" spans="1:7" ht="15" customHeight="1" x14ac:dyDescent="0.25">
      <c r="A4" s="1"/>
      <c r="B4" s="92"/>
      <c r="C4" s="92"/>
      <c r="D4" s="92"/>
      <c r="E4" s="92"/>
      <c r="F4" s="92"/>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-438272.250717449</v>
      </c>
      <c r="F9" s="12" t="s">
        <v>3</v>
      </c>
      <c r="G9" s="1"/>
    </row>
    <row r="10" spans="1:7" x14ac:dyDescent="0.25">
      <c r="A10" s="1"/>
      <c r="B10" s="118" t="s">
        <v>130</v>
      </c>
      <c r="C10" s="119"/>
      <c r="D10" s="120"/>
      <c r="E10" s="8">
        <v>-319183.87373506837</v>
      </c>
      <c r="F10" s="12" t="s">
        <v>3</v>
      </c>
      <c r="G10" s="1"/>
    </row>
    <row r="11" spans="1:7" x14ac:dyDescent="0.25">
      <c r="A11" s="1"/>
      <c r="B11" s="73"/>
      <c r="C11" s="22"/>
      <c r="D11" s="22"/>
      <c r="E11" s="22"/>
      <c r="F11" s="74"/>
      <c r="G11" s="1"/>
    </row>
    <row r="12" spans="1:7" ht="68.25" customHeight="1" x14ac:dyDescent="0.25">
      <c r="A12" s="1"/>
      <c r="B12" s="124" t="s">
        <v>148</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f>-79795.9951054323*2</f>
        <v>-159591.99021086461</v>
      </c>
      <c r="F15" s="12" t="s">
        <v>3</v>
      </c>
      <c r="G15" s="1"/>
    </row>
    <row r="16" spans="1:7" x14ac:dyDescent="0.25">
      <c r="A16" s="1"/>
      <c r="B16" s="118" t="s">
        <v>131</v>
      </c>
      <c r="C16" s="119"/>
      <c r="D16" s="120"/>
      <c r="E16" s="8">
        <f>-79795.9951054323*2</f>
        <v>-159591.99021086461</v>
      </c>
      <c r="F16" s="12" t="s">
        <v>3</v>
      </c>
      <c r="G16" s="1"/>
    </row>
    <row r="17" spans="1:7" x14ac:dyDescent="0.25">
      <c r="A17" s="1"/>
      <c r="B17" s="73"/>
      <c r="C17" s="22"/>
      <c r="D17" s="22"/>
      <c r="E17" s="22"/>
      <c r="F17" s="74"/>
      <c r="G17" s="1"/>
    </row>
    <row r="18" spans="1:7" ht="31.5" customHeight="1" x14ac:dyDescent="0.25">
      <c r="A18" s="1"/>
      <c r="B18" s="124" t="s">
        <v>149</v>
      </c>
      <c r="C18" s="125"/>
      <c r="D18" s="125"/>
      <c r="E18" s="125"/>
      <c r="F18" s="126"/>
      <c r="G18" s="1"/>
    </row>
    <row r="19" spans="1:7" ht="28.5" customHeight="1" x14ac:dyDescent="0.25">
      <c r="A19" s="1"/>
      <c r="B19" s="1"/>
      <c r="C19" s="1"/>
      <c r="D19" s="1"/>
      <c r="E19" s="1"/>
      <c r="F19" s="1"/>
      <c r="G19" s="1"/>
    </row>
    <row r="20" spans="1:7" ht="28.5" customHeight="1" x14ac:dyDescent="0.25">
      <c r="A20" s="1"/>
      <c r="B20" s="64" t="s">
        <v>96</v>
      </c>
      <c r="C20" s="65"/>
      <c r="D20" s="65"/>
      <c r="E20" s="65"/>
      <c r="F20" s="66"/>
      <c r="G20" s="1"/>
    </row>
    <row r="21" spans="1:7" x14ac:dyDescent="0.25">
      <c r="A21" s="1"/>
      <c r="B21" s="68" t="s">
        <v>97</v>
      </c>
      <c r="C21" s="69"/>
      <c r="D21" s="70"/>
      <c r="E21" s="8">
        <v>4250645.648656616</v>
      </c>
      <c r="F21" s="12" t="s">
        <v>3</v>
      </c>
      <c r="G21" s="1"/>
    </row>
    <row r="22" spans="1:7" x14ac:dyDescent="0.25">
      <c r="A22" s="1"/>
      <c r="B22" s="68" t="s">
        <v>132</v>
      </c>
      <c r="C22" s="69"/>
      <c r="D22" s="70"/>
      <c r="E22" s="8">
        <v>4476738</v>
      </c>
      <c r="F22" s="12" t="s">
        <v>3</v>
      </c>
      <c r="G22" s="1"/>
    </row>
    <row r="23" spans="1:7" x14ac:dyDescent="0.25">
      <c r="A23" s="1"/>
      <c r="B23" s="68" t="s">
        <v>26</v>
      </c>
      <c r="C23" s="69"/>
      <c r="D23" s="70"/>
      <c r="E23" s="8">
        <v>0</v>
      </c>
      <c r="F23" s="12" t="s">
        <v>3</v>
      </c>
      <c r="G23" s="1"/>
    </row>
    <row r="24" spans="1:7" x14ac:dyDescent="0.25">
      <c r="A24" s="1"/>
      <c r="B24" s="56" t="s">
        <v>150</v>
      </c>
      <c r="C24" s="57"/>
      <c r="D24" s="58"/>
      <c r="E24" s="50">
        <f>E21-(E22-E23)</f>
        <v>-226092.35134338401</v>
      </c>
      <c r="F24" s="15" t="s">
        <v>3</v>
      </c>
      <c r="G24" s="1"/>
    </row>
    <row r="25" spans="1:7" x14ac:dyDescent="0.25">
      <c r="A25" s="1"/>
      <c r="B25" s="73"/>
      <c r="C25" s="22"/>
      <c r="D25" s="22"/>
      <c r="E25" s="22"/>
      <c r="F25" s="74"/>
      <c r="G25" s="1"/>
    </row>
    <row r="26" spans="1:7" ht="33.75" customHeight="1" x14ac:dyDescent="0.25">
      <c r="A26" s="1"/>
      <c r="B26" s="1"/>
      <c r="C26" s="1"/>
      <c r="D26" s="1"/>
      <c r="E26" s="1"/>
      <c r="F26" s="1"/>
      <c r="G26" s="1"/>
    </row>
    <row r="27" spans="1:7" ht="28.5" customHeight="1" x14ac:dyDescent="0.25">
      <c r="A27" s="1"/>
      <c r="B27" s="111" t="s">
        <v>133</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-545276.33176511317</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-272638.16588255658</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E3/ToylKhodRQhIy7O0q+mW4MC/XsqxNWPBvf1zwSEq+gI57sQ91i+TIST/OgYNYS2bwMAOg3pgTDA52UbyAXQ==" saltValue="TC2qYlJuvbDpSTWTbWDdF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8" t="s">
        <v>124</v>
      </c>
      <c r="C9" s="109"/>
      <c r="D9" s="109"/>
      <c r="E9" s="109"/>
      <c r="F9" s="109"/>
      <c r="G9" s="109"/>
      <c r="H9" s="110"/>
      <c r="I9" s="1"/>
    </row>
    <row r="10" spans="1:9" x14ac:dyDescent="0.25">
      <c r="A10" s="1"/>
      <c r="B10" s="95" t="s">
        <v>139</v>
      </c>
      <c r="C10" s="96"/>
      <c r="D10" s="96"/>
      <c r="E10" s="96"/>
      <c r="F10" s="97"/>
      <c r="G10" s="51">
        <v>0</v>
      </c>
      <c r="H10" s="8" t="s">
        <v>3</v>
      </c>
      <c r="I10" s="1"/>
    </row>
    <row r="11" spans="1:9" x14ac:dyDescent="0.25">
      <c r="A11" s="1"/>
      <c r="B11" s="95" t="s">
        <v>140</v>
      </c>
      <c r="C11" s="96"/>
      <c r="D11" s="96"/>
      <c r="E11" s="96"/>
      <c r="F11" s="97"/>
      <c r="G11" s="51">
        <v>0</v>
      </c>
      <c r="H11" s="8" t="s">
        <v>3</v>
      </c>
      <c r="I11" s="1"/>
    </row>
    <row r="12" spans="1:9" x14ac:dyDescent="0.25">
      <c r="A12" s="1"/>
      <c r="B12" s="95" t="s">
        <v>141</v>
      </c>
      <c r="C12" s="96"/>
      <c r="D12" s="96"/>
      <c r="E12" s="96"/>
      <c r="F12" s="97"/>
      <c r="G12" s="8">
        <v>0</v>
      </c>
      <c r="H12" s="8" t="s">
        <v>3</v>
      </c>
      <c r="I12" s="1"/>
    </row>
    <row r="13" spans="1:9" x14ac:dyDescent="0.25">
      <c r="A13" s="1"/>
      <c r="B13" s="95" t="s">
        <v>142</v>
      </c>
      <c r="C13" s="96"/>
      <c r="D13" s="96"/>
      <c r="E13" s="96"/>
      <c r="F13" s="97"/>
      <c r="G13" s="8">
        <v>0</v>
      </c>
      <c r="H13" s="8" t="s">
        <v>3</v>
      </c>
      <c r="I13" s="1"/>
    </row>
    <row r="14" spans="1:9" x14ac:dyDescent="0.25">
      <c r="A14" s="1"/>
      <c r="B14" s="95" t="s">
        <v>143</v>
      </c>
      <c r="C14" s="96"/>
      <c r="D14" s="96"/>
      <c r="E14" s="96"/>
      <c r="F14" s="97"/>
      <c r="G14" s="8">
        <v>0</v>
      </c>
      <c r="H14" s="8" t="s">
        <v>3</v>
      </c>
      <c r="I14" s="1"/>
    </row>
    <row r="15" spans="1:9" x14ac:dyDescent="0.25">
      <c r="A15" s="1"/>
      <c r="B15" s="95" t="s">
        <v>144</v>
      </c>
      <c r="C15" s="96"/>
      <c r="D15" s="96"/>
      <c r="E15" s="96"/>
      <c r="F15" s="97"/>
      <c r="G15" s="8">
        <v>0</v>
      </c>
      <c r="H15" s="8" t="s">
        <v>3</v>
      </c>
      <c r="I15" s="1"/>
    </row>
    <row r="16" spans="1:9" x14ac:dyDescent="0.25">
      <c r="A16" s="1"/>
      <c r="B16" s="95" t="s">
        <v>145</v>
      </c>
      <c r="C16" s="96"/>
      <c r="D16" s="96"/>
      <c r="E16" s="96"/>
      <c r="F16" s="97"/>
      <c r="G16" s="8">
        <v>0</v>
      </c>
      <c r="H16" s="8" t="s">
        <v>3</v>
      </c>
      <c r="I16" s="1"/>
    </row>
    <row r="17" spans="1:9" x14ac:dyDescent="0.25">
      <c r="A17" s="1"/>
      <c r="B17" s="95" t="s">
        <v>146</v>
      </c>
      <c r="C17" s="96"/>
      <c r="D17" s="96"/>
      <c r="E17" s="96"/>
      <c r="F17" s="97"/>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gLwmiwR72Z0QD2KvVbaPxsd0Qf6ekQTr0uuZ8R5KvrsHFDPWjQIUxYR2vBN8Nbb+yMiGbDGx51PHzNTHIiIeqA==" saltValue="rmDe6ot3ZklHxhn0zodCCQ=="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2022-08-29T10:39:17Z</dcterms:modified>
</cp:coreProperties>
</file>