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Drikkevand\Vandmiljø Randers AS (V151)\ØR2025\"/>
    </mc:Choice>
  </mc:AlternateContent>
  <xr:revisionPtr revIDLastSave="0" documentId="13_ncr:1_{AD5F64DA-A3A4-4E9A-8B85-21C8B3177320}"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<sst xmlns="http://schemas.openxmlformats.org/spreadsheetml/2006/main" count="335" uniqueCount="146">
  <si>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</si>
  <si>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</si>
  <si>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</si>
  <si>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</si>
  <si>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</si>
  <si>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</si>
  <si>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</si>
  <si>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</si>
  <si>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</si>
  <si>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</si>
  <si>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</si>
  <si>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</si>
  <si>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</si>
  <si>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</si>
  <si>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</si>
  <si>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</si>
  <si>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</si>
  <si>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</si>
  <si>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</si>
  <si>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</si>
  <si>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</si>
  <si>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</si>
  <si>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</si>
  <si>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</si>
  <si>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</si>
  <si>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</si>
  <si>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</si>
  <si>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</si>
  <si>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</si>
  <si>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</si>
  <si>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</si>
  <si>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</si>
  <si>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</si>
  <si>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</si>
  <si>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</si>
  <si>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</si>
  <si>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</si>
  <si>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</si>
  <si>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</si>
  <si>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</si>
  <si>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</si>
  <si>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</si>
  <si>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</si>
  <si>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</si>
  <si>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</si>
  <si>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</si>
  <si>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</si>
  <si>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</si>
  <si>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</si>
  <si>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</si>
  <si>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</si>
  <si>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</si>
  <si>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</si>
  <si>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</si>
  <si>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</si>
  <si>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</si>
  <si>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</si>
  <si>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</si>
  <si>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</si>
  <si>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</si>
  <si>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</si>
  <si>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</si>
  <si>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</si>
  <si>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</si>
  <si>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</si>
  <si>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</si>
  <si>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</si>
  <si>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</si>
  <si>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</si>
  <si>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</si>
  <si>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</si>
  <si>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</si>
  <si>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</si>
  <si>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</si>
  <si>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</si>
  <si>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</si>
  <si>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</si>
  <si>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</si>
  <si>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</si>
  <si>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</si>
  <si>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</si>
  <si>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</si>
  <si>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</si>
  <si>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</si>
  <si>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</si>
  <si>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</si>
  <si>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</si>
  <si>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</si>
  <si>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</si>
  <si>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</si>
  <si>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</si>
  <si>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</si>
  <si>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</si>
  <si>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</si>
  <si>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</si>
  <si>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</si>
  <si>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</si>
  <si>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</si>
  <si>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</si>
  <si>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</si>
  <si>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</si>
  <si>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</si>
  <si>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</si>
  <si>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</si>
  <si>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</si>
  <si>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</si>
  <si>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</si>
  <si>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</si>
  <si>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</si>
  <si>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</si>
  <si>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</si>
  <si>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</si>
  <si>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</si>
  <si>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</si>
  <si>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</si>
  <si>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</si>
  <si>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</si>
  <si>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</si>
  <si>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</si>
  <si>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</si>
  <si>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</si>
  <si>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</si>
  <si>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</si>
  <si>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</si>
  <si>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</si>
  <si>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</si>
  <si>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</si>
  <si>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</si>
  <si>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</si>
  <si>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</si>
  <si>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</si>
  <si>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</si>
  <si>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</si>
  <si>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</si>
  <si>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</si>
  <si>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</si>
  <si>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</si>
  <si>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</si>
  <si>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</si>
  <si>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</si>
  <si>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</si>
  <si>
    <t>Afgift for ledningsført vand</t>
  </si>
  <si>
    <t>Afgift til Forsyningssekretariatet</t>
  </si>
  <si>
    <t>Ejendomsskatter</t>
  </si>
  <si>
    <t>Vandsamarbejde etableret i medfør af §52b i vandforsyningsloven</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</si>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</sst>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0" t="s">
        <v>4</v>
      </c>
      <c r="D6" s="70"/>
      <c r="E6" s="70"/>
      <c r="F6" s="70"/>
      <c r="G6" s="3"/>
    </row>
    <row r="7" spans="1:7" ht="15" customHeight="1" x14ac:dyDescent="0.25">
      <c r="A7" s="1"/>
      <c r="B7" s="3"/>
      <c r="C7" s="70"/>
      <c r="D7" s="70"/>
      <c r="E7" s="70"/>
      <c r="F7" s="70"/>
      <c r="G7" s="3"/>
    </row>
    <row r="8" spans="1:7" ht="15.75" x14ac:dyDescent="0.25">
      <c r="A8" s="1"/>
      <c r="B8" s="4"/>
      <c r="C8" s="75" t="s">
        <v>118</v>
      </c>
      <c r="D8" s="75"/>
      <c r="E8" s="75"/>
      <c r="F8" s="75"/>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74" t="s">
        <v>5</v>
      </c>
      <c r="D11" s="74"/>
      <c r="E11" s="74"/>
      <c r="F11" s="74"/>
      <c r="G11" s="5"/>
    </row>
    <row r="12" spans="1:7" x14ac:dyDescent="0.25">
      <c r="A12" s="1"/>
      <c r="B12" s="1"/>
      <c r="C12" s="1"/>
      <c r="D12" s="1"/>
      <c r="E12" s="1"/>
      <c r="F12" s="1"/>
      <c r="G12" s="1"/>
    </row>
    <row r="13" spans="1:7" x14ac:dyDescent="0.25">
      <c r="A13" s="1"/>
      <c r="B13" s="6" t="s">
        <v>6</v>
      </c>
      <c r="C13" s="67" t="s">
        <v>112</v>
      </c>
      <c r="D13" s="68"/>
      <c r="E13" s="68"/>
      <c r="F13" s="69"/>
      <c r="G13" s="1"/>
    </row>
    <row r="14" spans="1:7" x14ac:dyDescent="0.25">
      <c r="A14" s="1"/>
      <c r="B14" s="6" t="s">
        <v>14</v>
      </c>
      <c r="C14" s="67" t="s">
        <v>115</v>
      </c>
      <c r="D14" s="68"/>
      <c r="E14" s="68"/>
      <c r="F14" s="69"/>
      <c r="G14" s="1"/>
    </row>
    <row r="15" spans="1:7" x14ac:dyDescent="0.25">
      <c r="A15" s="1"/>
      <c r="B15" s="6" t="s">
        <v>25</v>
      </c>
      <c r="C15" s="67" t="s">
        <v>88</v>
      </c>
      <c r="D15" s="68"/>
      <c r="E15" s="68"/>
      <c r="F15" s="69"/>
      <c r="G15" s="1"/>
    </row>
    <row r="16" spans="1:7" x14ac:dyDescent="0.25">
      <c r="A16" s="1"/>
      <c r="B16" s="6" t="s">
        <v>26</v>
      </c>
      <c r="C16" s="67" t="s">
        <v>113</v>
      </c>
      <c r="D16" s="68"/>
      <c r="E16" s="68"/>
      <c r="F16" s="69"/>
      <c r="G16" s="1"/>
    </row>
    <row r="17" spans="1:7" x14ac:dyDescent="0.25">
      <c r="A17" s="1"/>
      <c r="B17" s="6" t="s">
        <v>41</v>
      </c>
      <c r="C17" s="67" t="s">
        <v>116</v>
      </c>
      <c r="D17" s="68"/>
      <c r="E17" s="68"/>
      <c r="F17" s="69"/>
      <c r="G17" s="1"/>
    </row>
    <row r="18" spans="1:7" x14ac:dyDescent="0.25">
      <c r="A18" s="1"/>
      <c r="B18" s="6" t="s">
        <v>7</v>
      </c>
      <c r="C18" s="79" t="s">
        <v>11</v>
      </c>
      <c r="D18" s="80"/>
      <c r="E18" s="80"/>
      <c r="F18" s="81"/>
      <c r="G18" s="1"/>
    </row>
    <row r="19" spans="1:7" x14ac:dyDescent="0.25">
      <c r="A19" s="1"/>
      <c r="B19" s="6" t="s">
        <v>8</v>
      </c>
      <c r="C19" s="71" t="s">
        <v>117</v>
      </c>
      <c r="D19" s="72"/>
      <c r="E19" s="72"/>
      <c r="F19" s="73"/>
      <c r="G19" s="1"/>
    </row>
    <row r="20" spans="1:7" x14ac:dyDescent="0.25">
      <c r="A20" s="1"/>
      <c r="B20" s="6" t="s">
        <v>38</v>
      </c>
      <c r="C20" s="71" t="s">
        <v>65</v>
      </c>
      <c r="D20" s="72"/>
      <c r="E20" s="72"/>
      <c r="F20" s="73"/>
      <c r="G20" s="1"/>
    </row>
    <row r="21" spans="1:7" x14ac:dyDescent="0.25">
      <c r="A21" s="1"/>
      <c r="B21" s="6" t="s">
        <v>87</v>
      </c>
      <c r="C21" s="71" t="s">
        <v>62</v>
      </c>
      <c r="D21" s="72"/>
      <c r="E21" s="72"/>
      <c r="F21" s="73"/>
      <c r="G21" s="1"/>
    </row>
    <row r="22" spans="1:7" x14ac:dyDescent="0.25">
      <c r="A22" s="1"/>
      <c r="B22" s="6" t="s">
        <v>72</v>
      </c>
      <c r="C22" s="71" t="s">
        <v>31</v>
      </c>
      <c r="D22" s="72"/>
      <c r="E22" s="72"/>
      <c r="F22" s="73"/>
      <c r="G22" s="1"/>
    </row>
    <row r="23" spans="1:7" x14ac:dyDescent="0.25">
      <c r="A23" s="1"/>
      <c r="B23" s="6" t="s">
        <v>73</v>
      </c>
      <c r="C23" s="71" t="s">
        <v>32</v>
      </c>
      <c r="D23" s="72"/>
      <c r="E23" s="72"/>
      <c r="F23" s="73"/>
      <c r="G23" s="1"/>
    </row>
    <row r="24" spans="1:7" x14ac:dyDescent="0.25">
      <c r="A24" s="1"/>
      <c r="B24" s="6" t="s">
        <v>9</v>
      </c>
      <c r="C24" s="71" t="s">
        <v>44</v>
      </c>
      <c r="D24" s="72"/>
      <c r="E24" s="72"/>
      <c r="F24" s="73"/>
      <c r="G24" s="1"/>
    </row>
    <row r="25" spans="1:7" x14ac:dyDescent="0.25">
      <c r="A25" s="1"/>
      <c r="B25" s="6" t="s">
        <v>34</v>
      </c>
      <c r="C25" s="71" t="s">
        <v>27</v>
      </c>
      <c r="D25" s="72"/>
      <c r="E25" s="72"/>
      <c r="F25" s="73"/>
      <c r="G25" s="1"/>
    </row>
    <row r="26" spans="1:7" x14ac:dyDescent="0.25">
      <c r="A26" s="1"/>
      <c r="B26" s="6" t="s">
        <v>74</v>
      </c>
      <c r="C26" s="76" t="s">
        <v>39</v>
      </c>
      <c r="D26" s="77"/>
      <c r="E26" s="77"/>
      <c r="F26" s="78"/>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c23OhNzwKy51QAsVKCw4TYS8XN7XAB3gvGQu4+/M24qkqn7kJyXOfeQ3UaXDs1MSitFjwvh4xAv963uwtWmGLw==" saltValue="Nu67LgyMbg60iwYTnQx+C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25:F25"/>
    <mergeCell ref="C26:F26"/>
    <mergeCell ref="C18:F18"/>
    <mergeCell ref="C21:F21"/>
    <mergeCell ref="C22:F22"/>
    <mergeCell ref="C24:F24"/>
    <mergeCell ref="C23:F23"/>
    <mergeCell ref="C20:F20"/>
    <mergeCell ref="C14:F14"/>
    <mergeCell ref="C6:F7"/>
    <mergeCell ref="C19:F19"/>
    <mergeCell ref="C11:F11"/>
    <mergeCell ref="C8:F8"/>
    <mergeCell ref="C15:F15"/>
    <mergeCell ref="C16:F16"/>
    <mergeCell ref="C13:F13"/>
    <mergeCell ref="C17:F17"/>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q30QBFzi+/oO2ND32svcyWOoNwllk3p3B+YK2+fJS2nLzavlAGq06E9SqrkRbVCgwNtoFoCr8KO7zeuERerN+w==" saltValue="VEZIp4GpSzcjaS+pbBmKG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0</v>
      </c>
      <c r="D16" s="11" t="s">
        <v>3</v>
      </c>
      <c r="E16" s="10">
        <f>SUM(E10:E15)</f>
        <v>0</v>
      </c>
      <c r="F16" s="11" t="s">
        <v>3</v>
      </c>
      <c r="G16" s="1"/>
    </row>
    <row r="17" spans="1:7" x14ac:dyDescent="0.25">
      <c r="A17" s="1"/>
      <c r="B17" s="65" t="s">
        <v>106</v>
      </c>
      <c r="C17" s="10">
        <f>C16*(1+'Fane 11. Nøgletal'!C11)</f>
        <v>0</v>
      </c>
      <c r="D17" s="11" t="s">
        <v>3</v>
      </c>
      <c r="E17" s="10">
        <f>E16*(1+'Fane 11. Nøgletal'!C11)</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GCy5f3C9ftd1JP/umOQBr61GRX7HPjVFf3jPOElS9BKKKPgwYOPUMMnN09/fFnpriDRV0hSnCH7Bf//z8xWvNA==" saltValue="djdVPnw+iFO99ORVhrNpT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t="s">
        <v>145</v>
      </c>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30A1gtmtedDg7Xqd9fX4rEqauFVGuml32HWq2YRhn6iE09Q/1NtPU+iNmh5ho2JZ2O0bIN/xJ5NiWtbAlOx5rw==" saltValue="krmZnGWumupNOI4CcqYEn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IIWfPSU06lK9RPTNUbt8/CUDq07txkWZxkYe0Jy9khyurLMjXzwmjl5J73eVaTelyAe70ay6S5H6KAHvGMOfuA==" saltValue="4xeuoxr1cJ0HoVZMxYwCv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e3vgsklzlSnDYy6/F0G54lOhjjCSwbIXMfiMDHPQ28jtLm/QpO6TI7F3R7R2GZGjB5TtIXyyLrwGcJg1KrGdxQ==" saltValue="fRgq7pOVrsuQ3H7jBjRaO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139</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cLBYR2jmkV+61JEXbS8SjYMDOaZFI+ZgsE50koUZRHbPakM8QjEv6mICUEnm+KViO2fv2UINj00ZDU3qjzoEbw==" saltValue="65OMiZGpwmD7d4VHj4HTz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3969853.3264605566</v>
      </c>
      <c r="D9" s="44" t="s">
        <v>3</v>
      </c>
      <c r="E9" s="1"/>
    </row>
    <row r="10" spans="1:5" ht="17.100000000000001" customHeight="1" x14ac:dyDescent="0.25">
      <c r="A10" s="1"/>
      <c r="B10" s="22" t="s">
        <v>42</v>
      </c>
      <c r="C10" s="7">
        <f>'Fane 8.1. Varige tillæg'!C17+'Fane 8.1. Varige tillæg'!E17</f>
        <v>0</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263201.2755443349</v>
      </c>
      <c r="D13" s="44" t="s">
        <v>3</v>
      </c>
      <c r="E13" s="1"/>
    </row>
    <row r="14" spans="1:5" ht="17.100000000000001" customHeight="1" x14ac:dyDescent="0.25">
      <c r="A14" s="1"/>
      <c r="B14" s="22" t="s">
        <v>36</v>
      </c>
      <c r="C14" s="8">
        <f>-SUM(C9,C10:C13)*'Fane 11. Nøgletal'!C16</f>
        <v>-71961.928234083156</v>
      </c>
      <c r="D14" s="44" t="s">
        <v>3</v>
      </c>
      <c r="E14" s="1"/>
    </row>
    <row r="15" spans="1:5" ht="15" customHeight="1" x14ac:dyDescent="0.25">
      <c r="A15" s="1"/>
      <c r="B15" s="41" t="s">
        <v>19</v>
      </c>
      <c r="C15" s="9">
        <f>SUM(C9,C10:C14)</f>
        <v>4161092.6737708081</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2582405.3608077164</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0</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6743498.0345785245</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qPGnFvJkngwdzlHA2QSzcbYAU8D4CwOsTngzA6KzP071gZ8t2WNbaCa5y9OSsT31mfdg0P5o+8qLnmWbhx9I/A==" saltValue="/MmBE/atx5tEI1NuOUqYk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4161092.6737708081</v>
      </c>
      <c r="D9" s="44" t="s">
        <v>3</v>
      </c>
      <c r="E9" s="1"/>
    </row>
    <row r="10" spans="1:5" ht="15" customHeight="1" x14ac:dyDescent="0.25">
      <c r="A10" s="1"/>
      <c r="B10" s="24" t="s">
        <v>17</v>
      </c>
      <c r="C10" s="7">
        <f>C9*'Fane 11. Nøgletal'!C11</f>
        <v>275880.44427100458</v>
      </c>
      <c r="D10" s="44" t="s">
        <v>3</v>
      </c>
      <c r="E10" s="1"/>
    </row>
    <row r="11" spans="1:5" ht="15" customHeight="1" x14ac:dyDescent="0.25">
      <c r="A11" s="1"/>
      <c r="B11" s="24" t="s">
        <v>36</v>
      </c>
      <c r="C11" s="7">
        <f>-SUM(C9:C10)*'Fane 11. Nøgletal'!C16</f>
        <v>-75428.54300671081</v>
      </c>
      <c r="D11" s="44" t="s">
        <v>3</v>
      </c>
      <c r="E11" s="1"/>
    </row>
    <row r="12" spans="1:5" ht="15" customHeight="1" x14ac:dyDescent="0.25">
      <c r="A12" s="1"/>
      <c r="B12" s="51" t="s">
        <v>19</v>
      </c>
      <c r="C12" s="9">
        <f>SUM(C9:C11)</f>
        <v>4361544.5750351017</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2753618.836229268</v>
      </c>
      <c r="D14" s="47" t="s">
        <v>3</v>
      </c>
      <c r="E14" s="1"/>
    </row>
    <row r="15" spans="1:5" x14ac:dyDescent="0.25">
      <c r="A15" s="1"/>
      <c r="B15" s="46" t="s">
        <v>50</v>
      </c>
      <c r="C15" s="46"/>
      <c r="D15" s="46"/>
      <c r="E15" s="1"/>
    </row>
    <row r="16" spans="1:5" x14ac:dyDescent="0.25">
      <c r="A16" s="1"/>
      <c r="B16" s="47" t="s">
        <v>51</v>
      </c>
      <c r="C16" s="9">
        <f>'Fane 5. Kontrol af ØR2023'!C30</f>
        <v>0</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7115163.4112643693</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xzhIeeijDS4LiLr4o2CCBNto+SduceY5S1W44JZCAeTHaB0jo0+UuSpD3rmX7YIlCtj3HqDkWpDTI/C89aCw==" saltValue="/b0EJCmX1TSvIVNdP7rkV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4361544.5750351017</v>
      </c>
      <c r="D9" s="44" t="s">
        <v>3</v>
      </c>
      <c r="E9" s="1"/>
    </row>
    <row r="10" spans="1:5" ht="15" customHeight="1" x14ac:dyDescent="0.25">
      <c r="A10" s="1"/>
      <c r="B10" s="24" t="s">
        <v>17</v>
      </c>
      <c r="C10" s="7">
        <f>C9*'Fane 11. Nøgletal'!C11</f>
        <v>289170.40532482724</v>
      </c>
      <c r="D10" s="44" t="s">
        <v>3</v>
      </c>
      <c r="E10" s="1"/>
    </row>
    <row r="11" spans="1:5" ht="15" customHeight="1" x14ac:dyDescent="0.25">
      <c r="A11" s="1"/>
      <c r="B11" s="24" t="s">
        <v>36</v>
      </c>
      <c r="C11" s="7">
        <f>-SUM(C9:C10)*'Fane 11. Nøgletal'!C16</f>
        <v>-79062.154666118789</v>
      </c>
      <c r="D11" s="44" t="s">
        <v>3</v>
      </c>
      <c r="E11" s="1"/>
    </row>
    <row r="12" spans="1:5" x14ac:dyDescent="0.25">
      <c r="A12" s="1"/>
      <c r="B12" s="51" t="s">
        <v>19</v>
      </c>
      <c r="C12" s="9">
        <f>SUM(C9:C11)</f>
        <v>4571652.8256938104</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2936183.7650712687</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7507836.5907650795</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wPqHZLY3f3+eb3GDxFx4GA9UKXyV2XKh44q/lhJuaW6ye4I92JUq63xjC92zryZ8y/I+RoggfjP00mo5zm6yDA==" saltValue="YFLyQ7Qlr7SCD8Pgbbwm7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4571652.8256938104</v>
      </c>
      <c r="D9" s="44" t="s">
        <v>3</v>
      </c>
      <c r="E9" s="1"/>
    </row>
    <row r="10" spans="1:5" ht="15" customHeight="1" x14ac:dyDescent="0.25">
      <c r="A10" s="1"/>
      <c r="B10" s="24" t="s">
        <v>17</v>
      </c>
      <c r="C10" s="7">
        <f>C9*'Fane 11. Nøgletal'!C11</f>
        <v>303100.58234349964</v>
      </c>
      <c r="D10" s="44" t="s">
        <v>3</v>
      </c>
      <c r="E10" s="1"/>
    </row>
    <row r="11" spans="1:5" ht="15" customHeight="1" x14ac:dyDescent="0.25">
      <c r="A11" s="1"/>
      <c r="B11" s="24" t="s">
        <v>36</v>
      </c>
      <c r="C11" s="7">
        <f>-SUM(C9:C10)*'Fane 11. Nøgletal'!C16</f>
        <v>-82870.807936634286</v>
      </c>
      <c r="D11" s="44" t="s">
        <v>3</v>
      </c>
      <c r="E11" s="1"/>
    </row>
    <row r="12" spans="1:5" x14ac:dyDescent="0.25">
      <c r="A12" s="1"/>
      <c r="B12" s="51" t="s">
        <v>19</v>
      </c>
      <c r="C12" s="9">
        <f>SUM(C9:C11)</f>
        <v>4791882.6001006765</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3130852.7486954937</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7922735.3487961702</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mZubmIaiEQ+rY4jy3+sEaCcpdUJVOYUBoak3ekmVbNerpLqiRWT7oKirJTn2cTTVclXvsLveMw9iq2cEGStVDQ==" saltValue="1RMNDXVpmQuYzFAU/QuDE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3899679.3760248646</v>
      </c>
      <c r="D9" s="44" t="s">
        <v>3</v>
      </c>
      <c r="E9" s="1"/>
    </row>
    <row r="10" spans="1:5" x14ac:dyDescent="0.25">
      <c r="A10" s="1"/>
      <c r="B10" s="22" t="s">
        <v>42</v>
      </c>
      <c r="C10" s="7">
        <v>0</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138828.58578648517</v>
      </c>
      <c r="D13" s="44" t="s">
        <v>3</v>
      </c>
      <c r="E13" s="1"/>
    </row>
    <row r="14" spans="1:5" x14ac:dyDescent="0.25">
      <c r="A14" s="1"/>
      <c r="B14" s="22" t="s">
        <v>36</v>
      </c>
      <c r="C14" s="8">
        <v>-68654.635350792945</v>
      </c>
      <c r="D14" s="44" t="s">
        <v>3</v>
      </c>
      <c r="E14" s="1"/>
    </row>
    <row r="15" spans="1:5" x14ac:dyDescent="0.25">
      <c r="A15" s="1"/>
      <c r="B15" s="41" t="s">
        <v>19</v>
      </c>
      <c r="C15" s="9">
        <v>3969853.3264605566</v>
      </c>
      <c r="D15" s="47" t="s">
        <v>3</v>
      </c>
      <c r="E15" s="1"/>
    </row>
    <row r="16" spans="1:5" x14ac:dyDescent="0.25">
      <c r="A16" s="1"/>
      <c r="B16" s="46" t="s">
        <v>11</v>
      </c>
      <c r="C16" s="46"/>
      <c r="D16" s="46"/>
      <c r="E16" s="1"/>
    </row>
    <row r="17" spans="1:5" x14ac:dyDescent="0.25">
      <c r="A17" s="1"/>
      <c r="B17" s="47" t="s">
        <v>11</v>
      </c>
      <c r="C17" s="9">
        <v>2567172.8444236224</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328108.1042075539</v>
      </c>
      <c r="D24" s="47" t="s">
        <v>3</v>
      </c>
      <c r="E24" s="1"/>
    </row>
    <row r="25" spans="1:5" x14ac:dyDescent="0.25">
      <c r="A25" s="1"/>
      <c r="B25" s="46" t="s">
        <v>56</v>
      </c>
      <c r="C25" s="46"/>
      <c r="D25" s="46"/>
      <c r="E25" s="1"/>
    </row>
    <row r="26" spans="1:5" x14ac:dyDescent="0.25">
      <c r="A26" s="1"/>
      <c r="B26" s="47" t="s">
        <v>57</v>
      </c>
      <c r="C26" s="9">
        <v>0</v>
      </c>
      <c r="D26" s="47" t="s">
        <v>3</v>
      </c>
      <c r="E26" s="1"/>
    </row>
    <row r="27" spans="1:5" ht="15" customHeight="1" x14ac:dyDescent="0.25">
      <c r="A27" s="1"/>
      <c r="B27" s="46" t="s">
        <v>47</v>
      </c>
      <c r="C27" s="10">
        <v>6865134.2750917329</v>
      </c>
      <c r="D27" s="11" t="s">
        <v>3</v>
      </c>
      <c r="E27" s="1"/>
    </row>
    <row r="28" spans="1:5" ht="30" customHeight="1" x14ac:dyDescent="0.25">
      <c r="A28" s="1"/>
      <c r="B28" s="85" t="s">
        <v>138</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XaQ3VZtyPrhnfvRNa20vNUmKLcVRhKD0bJJ4xDYe6Xrd60+qH41di7iKLCuhrjHOVaUQxMsYn/dE4RUezQIAiA==" saltValue="RZTUdj0nb9RPFTG9IGmcn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141</v>
      </c>
      <c r="C10" s="56">
        <v>2074631.31</v>
      </c>
      <c r="D10" s="12" t="s">
        <v>3</v>
      </c>
      <c r="E10" s="1"/>
    </row>
    <row r="11" spans="1:5" x14ac:dyDescent="0.25">
      <c r="A11" s="1"/>
      <c r="B11" s="55" t="s">
        <v>142</v>
      </c>
      <c r="C11" s="56">
        <v>6340.73</v>
      </c>
      <c r="D11" s="12" t="s">
        <v>3</v>
      </c>
      <c r="E11" s="1"/>
    </row>
    <row r="12" spans="1:5" x14ac:dyDescent="0.25">
      <c r="A12" s="1"/>
      <c r="B12" s="55" t="s">
        <v>143</v>
      </c>
      <c r="C12" s="56">
        <v>12263.89</v>
      </c>
      <c r="D12" s="12" t="s">
        <v>3</v>
      </c>
      <c r="E12" s="1"/>
    </row>
    <row r="13" spans="1:5" x14ac:dyDescent="0.25">
      <c r="A13" s="1"/>
      <c r="B13" s="55" t="s">
        <v>144</v>
      </c>
      <c r="C13" s="56">
        <v>178017.5</v>
      </c>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2271253.4299999997</v>
      </c>
      <c r="D18" s="11" t="s">
        <v>3</v>
      </c>
      <c r="E18" s="1"/>
    </row>
    <row r="19" spans="1:5" x14ac:dyDescent="0.25">
      <c r="A19" s="1"/>
      <c r="B19" s="65" t="s">
        <v>105</v>
      </c>
      <c r="C19" s="10">
        <f>C18*(1+'Fane 11. Nøgletal'!C11)^2</f>
        <v>2582405.3608077164</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A6x9qMP2NuQOUH0VOroflhlZS7R7yzLwzYZipgWFFoWBDdwHYcdD97DFefSkdxqwPG/7W5xxVIBNNr/QhbfYIQ==" saltValue="fXemq/KbJiJPeKgS7ei9i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-514522.37586683221</v>
      </c>
      <c r="D9" s="12" t="s">
        <v>3</v>
      </c>
      <c r="E9" s="1"/>
    </row>
    <row r="10" spans="1:5" x14ac:dyDescent="0.25">
      <c r="A10" s="1"/>
      <c r="B10" s="49" t="s">
        <v>122</v>
      </c>
      <c r="C10" s="8">
        <v>742639.04059938062</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0</v>
      </c>
      <c r="D15" s="12" t="s">
        <v>3</v>
      </c>
      <c r="E15" s="1"/>
    </row>
    <row r="16" spans="1:5" x14ac:dyDescent="0.25">
      <c r="A16" s="1"/>
      <c r="B16" s="49" t="s">
        <v>126</v>
      </c>
      <c r="C16" s="8">
        <f>IF(SUM(C9)&gt;0,SUM(C9),0)</f>
        <v>0</v>
      </c>
      <c r="D16" s="12" t="s">
        <v>3</v>
      </c>
      <c r="E16" s="1"/>
    </row>
    <row r="17" spans="1:5" ht="26.25" x14ac:dyDescent="0.25">
      <c r="A17" s="1"/>
      <c r="B17" s="62" t="s">
        <v>140</v>
      </c>
      <c r="C17" s="54">
        <f>IF(SUM(C15:C16)&gt;0,0,SUM(C15:C16))</f>
        <v>0</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6230478.0220284723</v>
      </c>
      <c r="D21" s="12" t="s">
        <v>3</v>
      </c>
      <c r="E21" s="1"/>
    </row>
    <row r="22" spans="1:5" x14ac:dyDescent="0.25">
      <c r="A22" s="1"/>
      <c r="B22" s="49" t="s">
        <v>129</v>
      </c>
      <c r="C22" s="8">
        <v>5409880.8599999994</v>
      </c>
      <c r="D22" s="12" t="s">
        <v>3</v>
      </c>
      <c r="E22" s="1"/>
    </row>
    <row r="23" spans="1:5" x14ac:dyDescent="0.25">
      <c r="A23" s="1"/>
      <c r="B23" s="49" t="s">
        <v>24</v>
      </c>
      <c r="C23" s="8">
        <v>0</v>
      </c>
      <c r="D23" s="12" t="s">
        <v>3</v>
      </c>
      <c r="E23" s="1"/>
    </row>
    <row r="24" spans="1:5" x14ac:dyDescent="0.25">
      <c r="A24" s="1"/>
      <c r="B24" s="48" t="s">
        <v>130</v>
      </c>
      <c r="C24" s="54">
        <f>C21-C22-C23</f>
        <v>820597.16202847287</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0</v>
      </c>
      <c r="D28" s="12" t="s">
        <v>3</v>
      </c>
      <c r="E28" s="1"/>
    </row>
    <row r="29" spans="1:5" x14ac:dyDescent="0.25">
      <c r="A29" s="1"/>
      <c r="B29" s="50" t="s">
        <v>37</v>
      </c>
      <c r="C29" s="8">
        <v>2</v>
      </c>
      <c r="D29" s="12" t="s">
        <v>18</v>
      </c>
      <c r="E29" s="1"/>
    </row>
    <row r="30" spans="1:5" x14ac:dyDescent="0.25">
      <c r="A30" s="1"/>
      <c r="B30" s="48" t="s">
        <v>55</v>
      </c>
      <c r="C30" s="9">
        <f>C28/C29</f>
        <v>0</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F4GqIgXU797YXBg9tv3z3svRltB9eLM80vbwInMZrI7oxvl5RjztFCekzafWU7QTu0uve17mdYtAlngn47jJOA==" saltValue="42fyjDa7XXPkYrSB+WTHiA=="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c r="D10" s="8" t="s">
        <v>3</v>
      </c>
      <c r="E10" s="1"/>
    </row>
    <row r="11" spans="1:5" x14ac:dyDescent="0.25">
      <c r="A11" s="1"/>
      <c r="B11" s="45" t="s">
        <v>78</v>
      </c>
      <c r="C11" s="40"/>
      <c r="D11" s="8" t="s">
        <v>3</v>
      </c>
      <c r="E11" s="1"/>
    </row>
    <row r="12" spans="1:5" x14ac:dyDescent="0.25">
      <c r="A12" s="1"/>
      <c r="B12" s="45" t="s">
        <v>79</v>
      </c>
      <c r="C12" s="8"/>
      <c r="D12" s="8" t="s">
        <v>3</v>
      </c>
      <c r="E12" s="1"/>
    </row>
    <row r="13" spans="1:5" x14ac:dyDescent="0.25">
      <c r="A13" s="1"/>
      <c r="B13" s="45" t="s">
        <v>80</v>
      </c>
      <c r="C13" s="8"/>
      <c r="D13" s="8" t="s">
        <v>3</v>
      </c>
      <c r="E13" s="1"/>
    </row>
    <row r="14" spans="1:5" x14ac:dyDescent="0.25">
      <c r="A14" s="1"/>
      <c r="B14" s="45" t="s">
        <v>81</v>
      </c>
      <c r="C14" s="8"/>
      <c r="D14" s="8" t="s">
        <v>3</v>
      </c>
      <c r="E14" s="1"/>
    </row>
    <row r="15" spans="1:5" x14ac:dyDescent="0.25">
      <c r="A15" s="1"/>
      <c r="B15" s="45" t="s">
        <v>82</v>
      </c>
      <c r="C15" s="8"/>
      <c r="D15" s="8" t="s">
        <v>3</v>
      </c>
      <c r="E15" s="1"/>
    </row>
    <row r="16" spans="1:5" x14ac:dyDescent="0.25">
      <c r="A16" s="1"/>
      <c r="B16" s="45" t="s">
        <v>83</v>
      </c>
      <c r="C16" s="8"/>
      <c r="D16" s="8" t="s">
        <v>3</v>
      </c>
      <c r="E16" s="1"/>
    </row>
    <row r="17" spans="1:5" x14ac:dyDescent="0.25">
      <c r="A17" s="1"/>
      <c r="B17" s="45" t="s">
        <v>84</v>
      </c>
      <c r="C17" s="8"/>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FU4nSthGhrXXWW6LNJEGZsyyXAj5/dhFS6iXgIcswB6JGOvRZK1h6tihJ5kP2sMQfIbN1NN41qsi5OSALSVNQ==" saltValue="9cQ4BsQ75JKY9++2kT9N3w=="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15</vt:i4>
      </vt:variant>
    </vt:vector>
  </HeadingPairs>
  <TitlesOfParts>
    <vt:vector size="30"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2024-10-08T06:53:58Z</dcterms:modified>
</cp:coreProperties>
</file>