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Tinglev Vandværk (V18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3" i="19" l="1"/>
  <c r="E14" i="27"/>
  <c r="E26" i="32"/>
  <c r="E10" i="11"/>
  <c r="E9" i="32"/>
  <c r="E39" i="32"/>
  <c r="E42" i="32"/>
  <c r="E21" i="15"/>
  <c r="E24" i="2"/>
  <c r="E18" i="32"/>
  <c r="E29" i="21"/>
  <c r="E30" i="21"/>
  <c r="C29" i="21"/>
  <c r="C30" i="21"/>
  <c r="E23" i="21"/>
  <c r="E24" i="21"/>
  <c r="C23" i="21"/>
  <c r="C24" i="21"/>
  <c r="E17" i="21"/>
  <c r="E18" i="21"/>
  <c r="C17" i="21"/>
  <c r="C18" i="21"/>
  <c r="E9" i="23"/>
  <c r="E10" i="15"/>
  <c r="E9" i="22"/>
  <c r="E32" i="39"/>
  <c r="E33" i="39"/>
  <c r="C32" i="39"/>
  <c r="C33" i="39"/>
  <c r="E25" i="39"/>
  <c r="E26" i="39"/>
  <c r="C25" i="39"/>
  <c r="C26" i="39"/>
  <c r="E18" i="39"/>
  <c r="E19" i="39"/>
  <c r="C18" i="39"/>
  <c r="C19" i="39"/>
  <c r="E11" i="39"/>
  <c r="E12" i="39"/>
  <c r="C11" i="39"/>
  <c r="C12" i="39"/>
  <c r="C34" i="39"/>
  <c r="E16" i="23"/>
  <c r="E34" i="39"/>
  <c r="E17" i="23"/>
  <c r="C27" i="39"/>
  <c r="E16" i="22"/>
  <c r="E27" i="39"/>
  <c r="E17" i="22"/>
  <c r="E20" i="39"/>
  <c r="E18" i="15"/>
  <c r="C20" i="39"/>
  <c r="E17" i="15"/>
  <c r="E18" i="23"/>
  <c r="E13" i="39"/>
  <c r="E21" i="2"/>
  <c r="E18" i="22"/>
  <c r="C13" i="39"/>
  <c r="E20" i="2"/>
  <c r="E19" i="15"/>
  <c r="E22" i="2"/>
  <c r="E15" i="27"/>
  <c r="E16" i="27"/>
  <c r="E27" i="27"/>
  <c r="E9" i="2"/>
  <c r="E34" i="32"/>
  <c r="E40" i="32"/>
  <c r="E43" i="32"/>
  <c r="E22" i="15"/>
  <c r="E25" i="2"/>
  <c r="F11" i="11"/>
  <c r="C10" i="37"/>
  <c r="C11" i="37"/>
  <c r="C12" i="37"/>
  <c r="G11" i="11"/>
  <c r="E11" i="21"/>
  <c r="C11" i="21"/>
  <c r="E11" i="29"/>
  <c r="C11" i="29"/>
  <c r="C14" i="19"/>
  <c r="E14" i="23"/>
  <c r="E18" i="2"/>
  <c r="E14" i="22"/>
  <c r="E15" i="15"/>
  <c r="C12" i="21"/>
  <c r="E12" i="21"/>
  <c r="C12" i="29"/>
  <c r="E12" i="29"/>
  <c r="E13" i="2"/>
  <c r="E12" i="2"/>
  <c r="E11" i="11"/>
  <c r="E10" i="37"/>
  <c r="E11" i="37"/>
  <c r="E12" i="37"/>
  <c r="E11" i="2"/>
  <c r="E14" i="2"/>
  <c r="E15" i="2"/>
  <c r="E16" i="2"/>
  <c r="E26" i="2"/>
  <c r="E9" i="15"/>
  <c r="E11" i="15"/>
  <c r="E12" i="15"/>
  <c r="E13" i="15"/>
  <c r="E23" i="15"/>
  <c r="E8" i="22"/>
  <c r="E10" i="22"/>
  <c r="E11" i="22"/>
  <c r="E12" i="22"/>
  <c r="E19" i="22"/>
  <c r="E8" i="23"/>
  <c r="E10" i="23"/>
  <c r="E11" i="23"/>
  <c r="E12" i="23"/>
  <c r="E19" i="23"/>
</calcChain>
</file>

<file path=xl/sharedStrings.xml><?xml version="1.0" encoding="utf-8"?>
<sst xmlns="http://schemas.openxmlformats.org/spreadsheetml/2006/main" count="410" uniqueCount="158">
  <si>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</si>
  <si>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</si>
  <si>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</si>
  <si>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</si>
  <si>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</si>
  <si>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</si>
  <si>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</si>
  <si>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</si>
  <si>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</si>
  <si>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</si>
  <si>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</si>
  <si>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</si>
  <si>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</si>
  <si>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</si>
  <si>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</si>
  <si>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</si>
  <si>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</si>
  <si>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</si>
  <si>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</si>
  <si>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</si>
  <si>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</si>
  <si>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</si>
  <si>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</si>
  <si>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</si>
  <si>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</si>
  <si>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</si>
  <si>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</si>
  <si>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</si>
  <si>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</si>
  <si>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</si>
  <si>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</si>
  <si>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</si>
  <si>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</si>
  <si>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</si>
  <si>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</si>
  <si>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</si>
  <si>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</si>
  <si>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</si>
  <si>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</si>
  <si>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</si>
  <si>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</si>
  <si>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</si>
  <si>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</si>
  <si>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</si>
  <si>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</si>
  <si>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</si>
  <si>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</si>
  <si>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</si>
  <si>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</si>
  <si>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</si>
  <si>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</si>
  <si>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</si>
  <si>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</si>
  <si>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</si>
  <si>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</si>
  <si>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</si>
  <si>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</si>
  <si>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</si>
  <si>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</si>
  <si>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</si>
  <si>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</si>
  <si>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</si>
  <si>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</si>
  <si>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</si>
  <si>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</si>
  <si>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</si>
  <si>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</si>
  <si>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</si>
  <si>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</si>
  <si>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</si>
  <si>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</si>
  <si>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</si>
  <si>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</si>
  <si>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</si>
  <si>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</si>
  <si>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</si>
  <si>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</si>
  <si>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</si>
  <si>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</si>
  <si>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</si>
  <si>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</si>
  <si>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</si>
  <si>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</si>
  <si>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</si>
  <si>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</si>
  <si>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</si>
  <si>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</si>
  <si>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</si>
  <si>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</si>
  <si>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</si>
  <si>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</si>
  <si>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</si>
  <si>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</si>
  <si>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</si>
  <si>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</si>
  <si>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</si>
  <si>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</si>
  <si>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</si>
  <si>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</si>
  <si>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</si>
  <si>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</si>
  <si>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</si>
  <si>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</si>
  <si>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</si>
  <si>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</si>
  <si>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</si>
  <si>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</si>
  <si>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</si>
  <si>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</si>
  <si>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</si>
  <si>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</si>
  <si>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</si>
  <si>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</si>
  <si>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</si>
  <si>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</si>
  <si>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</si>
  <si>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</si>
  <si>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</si>
  <si>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</si>
  <si>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</si>
  <si>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</si>
  <si>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</si>
  <si>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</si>
  <si>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</si>
  <si>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</si>
  <si>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</si>
  <si>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</si>
  <si>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</si>
  <si>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</si>
  <si>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</si>
  <si>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</si>
  <si>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</si>
  <si>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</si>
  <si>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</si>
  <si>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</si>
  <si>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</si>
  <si>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</si>
  <si>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</si>
  <si>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</si>
  <si>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</si>
  <si>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</si>
  <si>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</si>
  <si>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</si>
  <si>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</si>
  <si>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</si>
  <si>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</si>
  <si>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</si>
  <si>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</si>
  <si>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</si>
  <si>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</si>
  <si>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</si>
  <si>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</si>
  <si>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</si>
  <si>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</si>
  <si>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</si>
  <si>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</si>
  <si>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Selskabsskatter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</si>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</sst>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15" fillId="7" borderId="1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1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9" t="s">
        <v>4</v>
      </c>
      <c r="E6" s="59"/>
      <c r="F6" s="59"/>
      <c r="G6" s="59"/>
      <c r="H6" s="3"/>
      <c r="I6" s="1"/>
    </row>
    <row r="7" spans="1:9" ht="15" customHeight="1" x14ac:dyDescent="0.25">
      <c r="A7" s="1"/>
      <c r="B7" s="1"/>
      <c r="C7" s="3"/>
      <c r="D7" s="59"/>
      <c r="E7" s="59"/>
      <c r="F7" s="59"/>
      <c r="G7" s="59"/>
      <c r="H7" s="3"/>
      <c r="I7" s="1"/>
    </row>
    <row r="8" spans="1:9" ht="15.75" x14ac:dyDescent="0.25">
      <c r="A8" s="1"/>
      <c r="B8" s="1"/>
      <c r="C8" s="4"/>
      <c r="D8" s="61" t="s">
        <v>131</v>
      </c>
      <c r="E8" s="61"/>
      <c r="F8" s="61"/>
      <c r="G8" s="61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0" t="s">
        <v>5</v>
      </c>
      <c r="E11" s="60"/>
      <c r="F11" s="60"/>
      <c r="G11" s="60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6" t="s">
        <v>83</v>
      </c>
      <c r="E13" s="57"/>
      <c r="F13" s="57"/>
      <c r="G13" s="58"/>
      <c r="H13" s="1"/>
      <c r="I13" s="1"/>
    </row>
    <row r="14" spans="1:9" x14ac:dyDescent="0.25">
      <c r="A14" s="1"/>
      <c r="B14" s="1"/>
      <c r="C14" s="6" t="s">
        <v>15</v>
      </c>
      <c r="D14" s="56" t="s">
        <v>132</v>
      </c>
      <c r="E14" s="57"/>
      <c r="F14" s="57"/>
      <c r="G14" s="58"/>
      <c r="H14" s="1"/>
      <c r="I14" s="1"/>
    </row>
    <row r="15" spans="1:9" x14ac:dyDescent="0.25">
      <c r="A15" s="1"/>
      <c r="B15" s="1"/>
      <c r="C15" s="6" t="s">
        <v>37</v>
      </c>
      <c r="D15" s="56" t="s">
        <v>47</v>
      </c>
      <c r="E15" s="57"/>
      <c r="F15" s="57"/>
      <c r="G15" s="58"/>
      <c r="H15" s="1"/>
      <c r="I15" s="1"/>
    </row>
    <row r="16" spans="1:9" x14ac:dyDescent="0.25">
      <c r="A16" s="1"/>
      <c r="B16" s="1"/>
      <c r="C16" s="6" t="s">
        <v>38</v>
      </c>
      <c r="D16" s="56" t="s">
        <v>84</v>
      </c>
      <c r="E16" s="57"/>
      <c r="F16" s="57"/>
      <c r="G16" s="58"/>
      <c r="H16" s="1"/>
      <c r="I16" s="1"/>
    </row>
    <row r="17" spans="1:9" x14ac:dyDescent="0.25">
      <c r="A17" s="1"/>
      <c r="B17" s="1"/>
      <c r="C17" s="6" t="s">
        <v>79</v>
      </c>
      <c r="D17" s="56" t="s">
        <v>85</v>
      </c>
      <c r="E17" s="57"/>
      <c r="F17" s="57"/>
      <c r="G17" s="58"/>
      <c r="H17" s="1"/>
      <c r="I17" s="1"/>
    </row>
    <row r="18" spans="1:9" x14ac:dyDescent="0.25">
      <c r="A18" s="1"/>
      <c r="B18" s="1"/>
      <c r="C18" s="6" t="s">
        <v>7</v>
      </c>
      <c r="D18" s="53" t="s">
        <v>12</v>
      </c>
      <c r="E18" s="54"/>
      <c r="F18" s="54"/>
      <c r="G18" s="55"/>
      <c r="H18" s="1"/>
      <c r="I18" s="1"/>
    </row>
    <row r="19" spans="1:9" x14ac:dyDescent="0.25">
      <c r="A19" s="1"/>
      <c r="B19" s="1"/>
      <c r="C19" s="6" t="s">
        <v>8</v>
      </c>
      <c r="D19" s="47" t="s">
        <v>86</v>
      </c>
      <c r="E19" s="48"/>
      <c r="F19" s="48"/>
      <c r="G19" s="49"/>
      <c r="H19" s="1"/>
      <c r="I19" s="1"/>
    </row>
    <row r="20" spans="1:9" x14ac:dyDescent="0.25">
      <c r="A20" s="1"/>
      <c r="B20" s="1"/>
      <c r="C20" s="6" t="s">
        <v>74</v>
      </c>
      <c r="D20" s="47" t="s">
        <v>39</v>
      </c>
      <c r="E20" s="48"/>
      <c r="F20" s="48"/>
      <c r="G20" s="49"/>
      <c r="H20" s="1"/>
      <c r="I20" s="1"/>
    </row>
    <row r="21" spans="1:9" x14ac:dyDescent="0.25">
      <c r="A21" s="1"/>
      <c r="B21" s="1"/>
      <c r="C21" s="6" t="s">
        <v>121</v>
      </c>
      <c r="D21" s="47" t="s">
        <v>51</v>
      </c>
      <c r="E21" s="48"/>
      <c r="F21" s="48"/>
      <c r="G21" s="49"/>
      <c r="H21" s="1"/>
      <c r="I21" s="1"/>
    </row>
    <row r="22" spans="1:9" x14ac:dyDescent="0.25">
      <c r="A22" s="1"/>
      <c r="B22" s="1"/>
      <c r="C22" s="6" t="s">
        <v>122</v>
      </c>
      <c r="D22" s="47" t="s">
        <v>52</v>
      </c>
      <c r="E22" s="48"/>
      <c r="F22" s="48"/>
      <c r="G22" s="49"/>
      <c r="H22" s="1"/>
      <c r="I22" s="1"/>
    </row>
    <row r="23" spans="1:9" x14ac:dyDescent="0.25">
      <c r="A23" s="1"/>
      <c r="B23" s="1"/>
      <c r="C23" s="6" t="s">
        <v>123</v>
      </c>
      <c r="D23" s="47" t="s">
        <v>87</v>
      </c>
      <c r="E23" s="48"/>
      <c r="F23" s="48"/>
      <c r="G23" s="49"/>
      <c r="H23" s="1"/>
      <c r="I23" s="1"/>
    </row>
    <row r="24" spans="1:9" x14ac:dyDescent="0.25">
      <c r="A24" s="1"/>
      <c r="B24" s="1"/>
      <c r="C24" s="6" t="s">
        <v>9</v>
      </c>
      <c r="D24" s="47" t="s">
        <v>40</v>
      </c>
      <c r="E24" s="48"/>
      <c r="F24" s="48"/>
      <c r="G24" s="49"/>
      <c r="H24" s="1"/>
      <c r="I24" s="1"/>
    </row>
    <row r="25" spans="1:9" x14ac:dyDescent="0.25">
      <c r="A25" s="1"/>
      <c r="B25" s="1"/>
      <c r="C25" s="6" t="s">
        <v>61</v>
      </c>
      <c r="D25" s="50" t="s">
        <v>75</v>
      </c>
      <c r="E25" s="51"/>
      <c r="F25" s="51"/>
      <c r="G25" s="52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14:G14"/>
    <mergeCell ref="D6:G7"/>
    <mergeCell ref="D19:G19"/>
    <mergeCell ref="D11:G11"/>
    <mergeCell ref="D8:G8"/>
    <mergeCell ref="D15:G15"/>
    <mergeCell ref="D16:G16"/>
    <mergeCell ref="D13:G13"/>
    <mergeCell ref="D17:G17"/>
    <mergeCell ref="D24:G24"/>
    <mergeCell ref="D25:G25"/>
    <mergeCell ref="D18:G18"/>
    <mergeCell ref="D20:G20"/>
    <mergeCell ref="D21:G21"/>
    <mergeCell ref="D23:G23"/>
    <mergeCell ref="D22:G22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3" t="s">
        <v>48</v>
      </c>
      <c r="C8" s="22"/>
      <c r="D8" s="22"/>
      <c r="E8" s="22"/>
      <c r="F8" s="44"/>
      <c r="G8" s="1"/>
    </row>
    <row r="9" spans="1:7" ht="17.25" customHeight="1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3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141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65</v>
      </c>
      <c r="C8" s="81"/>
      <c r="D8" s="81"/>
      <c r="E8" s="81"/>
      <c r="F8" s="82"/>
      <c r="G8" s="1"/>
    </row>
    <row r="9" spans="1:7" x14ac:dyDescent="0.25">
      <c r="A9" s="1"/>
      <c r="B9" s="32" t="s">
        <v>16</v>
      </c>
      <c r="C9" s="32" t="s">
        <v>11</v>
      </c>
      <c r="D9" s="33"/>
      <c r="E9" s="32" t="s">
        <v>31</v>
      </c>
      <c r="F9" s="42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3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0" t="s">
        <v>66</v>
      </c>
      <c r="C15" s="81"/>
      <c r="D15" s="81"/>
      <c r="E15" s="81"/>
      <c r="F15" s="82"/>
      <c r="G15" s="1"/>
    </row>
    <row r="16" spans="1:7" x14ac:dyDescent="0.25">
      <c r="A16" s="1"/>
      <c r="B16" s="32" t="s">
        <v>16</v>
      </c>
      <c r="C16" s="32" t="s">
        <v>11</v>
      </c>
      <c r="D16" s="33"/>
      <c r="E16" s="32" t="s">
        <v>31</v>
      </c>
      <c r="F16" s="42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3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3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0" t="s">
        <v>67</v>
      </c>
      <c r="C22" s="81"/>
      <c r="D22" s="81"/>
      <c r="E22" s="81"/>
      <c r="F22" s="82"/>
      <c r="G22" s="1"/>
    </row>
    <row r="23" spans="1:7" x14ac:dyDescent="0.25">
      <c r="A23" s="1"/>
      <c r="B23" s="32" t="s">
        <v>16</v>
      </c>
      <c r="C23" s="32" t="s">
        <v>11</v>
      </c>
      <c r="D23" s="33"/>
      <c r="E23" s="32" t="s">
        <v>31</v>
      </c>
      <c r="F23" s="42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3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3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0" t="s">
        <v>114</v>
      </c>
      <c r="C29" s="81"/>
      <c r="D29" s="81"/>
      <c r="E29" s="81"/>
      <c r="F29" s="82"/>
      <c r="G29" s="1"/>
    </row>
    <row r="30" spans="1:7" x14ac:dyDescent="0.25">
      <c r="A30" s="1"/>
      <c r="B30" s="32" t="s">
        <v>16</v>
      </c>
      <c r="C30" s="32" t="s">
        <v>11</v>
      </c>
      <c r="D30" s="33"/>
      <c r="E30" s="32" t="s">
        <v>31</v>
      </c>
      <c r="F30" s="42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3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3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142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106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115</v>
      </c>
      <c r="C9" s="90" t="s">
        <v>11</v>
      </c>
      <c r="D9" s="91"/>
      <c r="E9" s="90" t="s">
        <v>31</v>
      </c>
      <c r="F9" s="91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143</v>
      </c>
      <c r="C3" s="64"/>
      <c r="D3" s="64"/>
      <c r="E3" s="64"/>
      <c r="F3" s="64"/>
      <c r="G3" s="1"/>
    </row>
    <row r="4" spans="1:7" ht="25.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0" t="s">
        <v>59</v>
      </c>
      <c r="C8" s="81"/>
      <c r="D8" s="81"/>
      <c r="E8" s="81"/>
      <c r="F8" s="82"/>
      <c r="G8" s="1"/>
    </row>
    <row r="9" spans="1:7" ht="15" customHeight="1" x14ac:dyDescent="0.25">
      <c r="A9" s="1"/>
      <c r="B9" s="41" t="s">
        <v>17</v>
      </c>
      <c r="C9" s="41" t="s">
        <v>11</v>
      </c>
      <c r="D9" s="42"/>
      <c r="E9" s="41" t="s">
        <v>31</v>
      </c>
      <c r="F9" s="42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3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3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0" t="s">
        <v>58</v>
      </c>
      <c r="C14" s="81"/>
      <c r="D14" s="81"/>
      <c r="E14" s="81"/>
      <c r="F14" s="82"/>
      <c r="G14" s="1"/>
    </row>
    <row r="15" spans="1:7" ht="26.25" x14ac:dyDescent="0.25">
      <c r="A15" s="1"/>
      <c r="B15" s="41" t="s">
        <v>17</v>
      </c>
      <c r="C15" s="41" t="s">
        <v>11</v>
      </c>
      <c r="D15" s="42"/>
      <c r="E15" s="41" t="s">
        <v>31</v>
      </c>
      <c r="F15" s="42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3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3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0" t="s">
        <v>60</v>
      </c>
      <c r="C20" s="81"/>
      <c r="D20" s="81"/>
      <c r="E20" s="81"/>
      <c r="F20" s="82"/>
      <c r="G20" s="1"/>
    </row>
    <row r="21" spans="1:7" ht="26.25" x14ac:dyDescent="0.25">
      <c r="A21" s="1"/>
      <c r="B21" s="41" t="s">
        <v>17</v>
      </c>
      <c r="C21" s="41" t="s">
        <v>11</v>
      </c>
      <c r="D21" s="42"/>
      <c r="E21" s="41" t="s">
        <v>31</v>
      </c>
      <c r="F21" s="42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3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3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0" t="s">
        <v>109</v>
      </c>
      <c r="C26" s="81"/>
      <c r="D26" s="81"/>
      <c r="E26" s="81"/>
      <c r="F26" s="82"/>
      <c r="G26" s="1"/>
    </row>
    <row r="27" spans="1:7" ht="26.25" x14ac:dyDescent="0.25">
      <c r="A27" s="1"/>
      <c r="B27" s="41" t="s">
        <v>17</v>
      </c>
      <c r="C27" s="41" t="s">
        <v>11</v>
      </c>
      <c r="D27" s="42"/>
      <c r="E27" s="41" t="s">
        <v>31</v>
      </c>
      <c r="F27" s="42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3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3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4" t="s">
        <v>144</v>
      </c>
      <c r="C3" s="64"/>
      <c r="D3" s="1"/>
    </row>
    <row r="4" spans="1:4" ht="25.5" customHeight="1" x14ac:dyDescent="0.25">
      <c r="A4" s="1"/>
      <c r="B4" s="64"/>
      <c r="C4" s="64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3" t="s">
        <v>14</v>
      </c>
      <c r="C8" s="44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3"/>
      <c r="C14" s="44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3" t="s">
        <v>72</v>
      </c>
      <c r="C17" s="44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2"/>
      <c r="C19" s="93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88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x14ac:dyDescent="0.25">
      <c r="A9" s="1"/>
      <c r="B9" s="39" t="s">
        <v>26</v>
      </c>
      <c r="C9" s="39"/>
      <c r="D9" s="39"/>
      <c r="E9" s="7">
        <f>'Fane 3. Omkostninger i ØR2020'!E16</f>
        <v>3316689.7608079896</v>
      </c>
      <c r="F9" s="39" t="s">
        <v>3</v>
      </c>
      <c r="G9" s="1"/>
    </row>
    <row r="10" spans="1:7" ht="17.100000000000001" customHeight="1" x14ac:dyDescent="0.25">
      <c r="A10" s="1"/>
      <c r="B10" s="39" t="s">
        <v>120</v>
      </c>
      <c r="C10" s="39"/>
      <c r="D10" s="39"/>
      <c r="E10" s="7">
        <v>-3693.9610216642564</v>
      </c>
      <c r="F10" s="39" t="s">
        <v>3</v>
      </c>
      <c r="G10" s="1"/>
    </row>
    <row r="11" spans="1:7" ht="17.100000000000001" customHeight="1" x14ac:dyDescent="0.25">
      <c r="A11" s="1"/>
      <c r="B11" s="27" t="s">
        <v>80</v>
      </c>
      <c r="C11" s="39"/>
      <c r="D11" s="39"/>
      <c r="E11" s="7">
        <f>'Fane 7.1. Varige tillæg'!C12+'Fane 7.1. Varige tillæg'!E12</f>
        <v>0</v>
      </c>
      <c r="F11" s="39" t="s">
        <v>3</v>
      </c>
      <c r="G11" s="1"/>
    </row>
    <row r="12" spans="1:7" ht="17.100000000000001" customHeight="1" x14ac:dyDescent="0.25">
      <c r="A12" s="1"/>
      <c r="B12" s="27" t="s">
        <v>82</v>
      </c>
      <c r="C12" s="39"/>
      <c r="D12" s="39"/>
      <c r="E12" s="8">
        <f>-('Fane 9. Bortfald'!C12+'Fane 9. Bortfald'!E12)</f>
        <v>0</v>
      </c>
      <c r="F12" s="39" t="s">
        <v>3</v>
      </c>
      <c r="G12" s="1"/>
    </row>
    <row r="13" spans="1:7" ht="17.100000000000001" customHeight="1" x14ac:dyDescent="0.25">
      <c r="A13" s="1"/>
      <c r="B13" s="27" t="s">
        <v>89</v>
      </c>
      <c r="C13" s="39"/>
      <c r="D13" s="39"/>
      <c r="E13" s="8">
        <f>'Fane 8. Tilknyttet virksomhed'!C12+'Fane 8. Tilknyttet virksomhed'!E12</f>
        <v>0</v>
      </c>
      <c r="F13" s="39" t="s">
        <v>3</v>
      </c>
      <c r="G13" s="1"/>
    </row>
    <row r="14" spans="1:7" ht="17.100000000000001" customHeight="1" x14ac:dyDescent="0.25">
      <c r="A14" s="1"/>
      <c r="B14" s="27" t="s">
        <v>18</v>
      </c>
      <c r="C14" s="39"/>
      <c r="D14" s="39"/>
      <c r="E14" s="8">
        <f>SUM(E9:E13)*'Fane 10. Nøgletal'!C13</f>
        <v>40418.548757393175</v>
      </c>
      <c r="F14" s="39" t="s">
        <v>3</v>
      </c>
      <c r="G14" s="1"/>
    </row>
    <row r="15" spans="1:7" ht="17.100000000000001" customHeight="1" x14ac:dyDescent="0.25">
      <c r="A15" s="1"/>
      <c r="B15" s="27" t="s">
        <v>72</v>
      </c>
      <c r="C15" s="39"/>
      <c r="D15" s="39"/>
      <c r="E15" s="8">
        <f>-SUM(E9:E14)*'Fane 10. Nøgletal'!C18</f>
        <v>-57008.043925243226</v>
      </c>
      <c r="F15" s="39" t="s">
        <v>3</v>
      </c>
      <c r="G15" s="1"/>
    </row>
    <row r="16" spans="1:7" ht="15" customHeight="1" x14ac:dyDescent="0.25">
      <c r="A16" s="1"/>
      <c r="B16" s="40" t="s">
        <v>20</v>
      </c>
      <c r="C16" s="35"/>
      <c r="D16" s="35"/>
      <c r="E16" s="9">
        <f>SUM(E9:E15)</f>
        <v>3296406.3046184755</v>
      </c>
      <c r="F16" s="37" t="s">
        <v>3</v>
      </c>
      <c r="G16" s="1"/>
    </row>
    <row r="17" spans="1:7" ht="15" customHeight="1" x14ac:dyDescent="0.25">
      <c r="A17" s="1"/>
      <c r="B17" s="36" t="s">
        <v>12</v>
      </c>
      <c r="C17" s="36"/>
      <c r="D17" s="36"/>
      <c r="E17" s="36"/>
      <c r="F17" s="36"/>
      <c r="G17" s="1"/>
    </row>
    <row r="18" spans="1:7" ht="15" customHeight="1" x14ac:dyDescent="0.25">
      <c r="A18" s="1"/>
      <c r="B18" s="37" t="s">
        <v>12</v>
      </c>
      <c r="C18" s="37"/>
      <c r="D18" s="37"/>
      <c r="E18" s="9">
        <f>'Fane 4. Ikke-påvirkelige omk.'!C14</f>
        <v>2730602.9791958402</v>
      </c>
      <c r="F18" s="37" t="s">
        <v>3</v>
      </c>
      <c r="G18" s="1"/>
    </row>
    <row r="19" spans="1:7" ht="15" customHeight="1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" customHeight="1" x14ac:dyDescent="0.25">
      <c r="A20" s="1"/>
      <c r="B20" s="27" t="s">
        <v>49</v>
      </c>
      <c r="C20" s="39"/>
      <c r="D20" s="39"/>
      <c r="E20" s="8">
        <f>'Fane 7.2. Engangstillæg'!C13</f>
        <v>0</v>
      </c>
      <c r="F20" s="39" t="s">
        <v>3</v>
      </c>
      <c r="G20" s="1"/>
    </row>
    <row r="21" spans="1:7" x14ac:dyDescent="0.25">
      <c r="A21" s="1"/>
      <c r="B21" s="27" t="s">
        <v>50</v>
      </c>
      <c r="C21" s="39"/>
      <c r="D21" s="39"/>
      <c r="E21" s="8">
        <f>'Fane 7.2. Engangstillæg'!E13</f>
        <v>0</v>
      </c>
      <c r="F21" s="39" t="s">
        <v>3</v>
      </c>
      <c r="G21" s="1"/>
    </row>
    <row r="22" spans="1:7" ht="15" customHeight="1" x14ac:dyDescent="0.25">
      <c r="A22" s="1"/>
      <c r="B22" s="40" t="s">
        <v>53</v>
      </c>
      <c r="C22" s="35"/>
      <c r="D22" s="35"/>
      <c r="E22" s="9">
        <f>SUM(E20:E21)</f>
        <v>0</v>
      </c>
      <c r="F22" s="37" t="s">
        <v>3</v>
      </c>
      <c r="G22" s="1"/>
    </row>
    <row r="23" spans="1:7" x14ac:dyDescent="0.25">
      <c r="A23" s="1"/>
      <c r="B23" s="36" t="s">
        <v>124</v>
      </c>
      <c r="C23" s="36"/>
      <c r="D23" s="36"/>
      <c r="E23" s="36"/>
      <c r="F23" s="36"/>
      <c r="G23" s="1"/>
    </row>
    <row r="24" spans="1:7" x14ac:dyDescent="0.25">
      <c r="A24" s="1"/>
      <c r="B24" s="40" t="s">
        <v>36</v>
      </c>
      <c r="C24" s="35"/>
      <c r="D24" s="35"/>
      <c r="E24" s="9">
        <f>'Fane 5. Kontrol af ØR2019'!E42</f>
        <v>-965877.85358827107</v>
      </c>
      <c r="F24" s="37" t="s">
        <v>3</v>
      </c>
      <c r="G24" s="1"/>
    </row>
    <row r="25" spans="1:7" x14ac:dyDescent="0.25">
      <c r="A25" s="1"/>
      <c r="B25" s="40" t="s">
        <v>125</v>
      </c>
      <c r="C25" s="35"/>
      <c r="D25" s="35"/>
      <c r="E25" s="9">
        <f>'Fane 5. Kontrol af ØR2019'!E43</f>
        <v>0</v>
      </c>
      <c r="F25" s="37" t="s">
        <v>3</v>
      </c>
      <c r="G25" s="1"/>
    </row>
    <row r="26" spans="1:7" x14ac:dyDescent="0.25">
      <c r="A26" s="1"/>
      <c r="B26" s="36" t="s">
        <v>28</v>
      </c>
      <c r="C26" s="36"/>
      <c r="D26" s="36"/>
      <c r="E26" s="10">
        <f>SUM(E16,E18,E22,E24,E25)</f>
        <v>5061131.4302260447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90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/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13</v>
      </c>
      <c r="C8" s="36"/>
      <c r="D8" s="36"/>
      <c r="E8" s="36"/>
      <c r="F8" s="36"/>
      <c r="G8" s="1"/>
    </row>
    <row r="9" spans="1:7" ht="15" customHeight="1" x14ac:dyDescent="0.25">
      <c r="A9" s="1"/>
      <c r="B9" s="39" t="s">
        <v>27</v>
      </c>
      <c r="C9" s="39"/>
      <c r="D9" s="39"/>
      <c r="E9" s="7">
        <f>'Fane 2.1. Økonomisk ramme 2021'!E16</f>
        <v>3296406.3046184755</v>
      </c>
      <c r="F9" s="39" t="s">
        <v>3</v>
      </c>
      <c r="G9" s="1"/>
    </row>
    <row r="10" spans="1:7" ht="15" customHeight="1" x14ac:dyDescent="0.25">
      <c r="A10" s="1"/>
      <c r="B10" s="27" t="s">
        <v>82</v>
      </c>
      <c r="C10" s="39"/>
      <c r="D10" s="39"/>
      <c r="E10" s="7">
        <f>-('Fane 9. Bortfald'!C18+'Fane 9. Bortfald'!E18)</f>
        <v>0</v>
      </c>
      <c r="F10" s="39" t="s">
        <v>3</v>
      </c>
      <c r="G10" s="1"/>
    </row>
    <row r="11" spans="1:7" ht="15" customHeight="1" x14ac:dyDescent="0.25">
      <c r="A11" s="1"/>
      <c r="B11" s="34" t="s">
        <v>18</v>
      </c>
      <c r="C11" s="39"/>
      <c r="D11" s="39"/>
      <c r="E11" s="8">
        <f>SUM(E9:E10)*'Fane 10. Nøgletal'!C13</f>
        <v>40216.156916345404</v>
      </c>
      <c r="F11" s="39" t="s">
        <v>3</v>
      </c>
      <c r="G11" s="1"/>
    </row>
    <row r="12" spans="1:7" ht="15" customHeight="1" x14ac:dyDescent="0.25">
      <c r="A12" s="1"/>
      <c r="B12" s="34" t="s">
        <v>72</v>
      </c>
      <c r="C12" s="39"/>
      <c r="D12" s="39"/>
      <c r="E12" s="8">
        <f>-SUM(E9:E11)*'Fane 10. Nøgletal'!C18</f>
        <v>-56722.581846091962</v>
      </c>
      <c r="F12" s="39" t="s">
        <v>3</v>
      </c>
      <c r="G12" s="1"/>
    </row>
    <row r="13" spans="1:7" ht="15" customHeight="1" x14ac:dyDescent="0.25">
      <c r="A13" s="1"/>
      <c r="B13" s="35" t="s">
        <v>20</v>
      </c>
      <c r="C13" s="35"/>
      <c r="D13" s="35"/>
      <c r="E13" s="9">
        <f>SUM(E9:E12)</f>
        <v>3279899.8796887291</v>
      </c>
      <c r="F13" s="37" t="s">
        <v>3</v>
      </c>
      <c r="G13" s="1"/>
    </row>
    <row r="14" spans="1:7" x14ac:dyDescent="0.25">
      <c r="A14" s="1"/>
      <c r="B14" s="36" t="s">
        <v>12</v>
      </c>
      <c r="C14" s="36"/>
      <c r="D14" s="36"/>
      <c r="E14" s="36"/>
      <c r="F14" s="36"/>
      <c r="G14" s="1"/>
    </row>
    <row r="15" spans="1:7" ht="15" customHeight="1" x14ac:dyDescent="0.25">
      <c r="A15" s="1"/>
      <c r="B15" s="37" t="s">
        <v>12</v>
      </c>
      <c r="C15" s="37"/>
      <c r="D15" s="37"/>
      <c r="E15" s="9">
        <f>'Fane 4. Ikke-påvirkelige omk.'!C14*(1+'Fane 10. Nøgletal'!C13)</f>
        <v>2763916.3355420292</v>
      </c>
      <c r="F15" s="37" t="s">
        <v>3</v>
      </c>
      <c r="G15" s="1"/>
    </row>
    <row r="16" spans="1:7" ht="15" customHeight="1" x14ac:dyDescent="0.25">
      <c r="A16" s="1"/>
      <c r="B16" s="36" t="s">
        <v>52</v>
      </c>
      <c r="C16" s="36"/>
      <c r="D16" s="36"/>
      <c r="E16" s="36"/>
      <c r="F16" s="36"/>
      <c r="G16" s="1"/>
    </row>
    <row r="17" spans="1:7" ht="15" customHeight="1" x14ac:dyDescent="0.25">
      <c r="A17" s="1"/>
      <c r="B17" s="27" t="s">
        <v>49</v>
      </c>
      <c r="C17" s="39"/>
      <c r="D17" s="39"/>
      <c r="E17" s="8">
        <f>'Fane 7.2. Engangstillæg'!C20</f>
        <v>0</v>
      </c>
      <c r="F17" s="39" t="s">
        <v>3</v>
      </c>
      <c r="G17" s="1"/>
    </row>
    <row r="18" spans="1:7" ht="15" customHeight="1" x14ac:dyDescent="0.25">
      <c r="A18" s="1"/>
      <c r="B18" s="27" t="s">
        <v>50</v>
      </c>
      <c r="C18" s="39"/>
      <c r="D18" s="39"/>
      <c r="E18" s="8">
        <f>'Fane 7.2. Engangstillæg'!E20</f>
        <v>0</v>
      </c>
      <c r="F18" s="39" t="s">
        <v>3</v>
      </c>
      <c r="G18" s="1"/>
    </row>
    <row r="19" spans="1:7" ht="15" customHeight="1" x14ac:dyDescent="0.25">
      <c r="A19" s="1"/>
      <c r="B19" s="40" t="s">
        <v>53</v>
      </c>
      <c r="C19" s="35"/>
      <c r="D19" s="35"/>
      <c r="E19" s="9">
        <f>SUM(E17:E18)</f>
        <v>0</v>
      </c>
      <c r="F19" s="37" t="s">
        <v>3</v>
      </c>
      <c r="G19" s="1"/>
    </row>
    <row r="20" spans="1:7" x14ac:dyDescent="0.25">
      <c r="A20" s="1"/>
      <c r="B20" s="36" t="s">
        <v>124</v>
      </c>
      <c r="C20" s="36"/>
      <c r="D20" s="36"/>
      <c r="E20" s="36"/>
      <c r="F20" s="36"/>
      <c r="G20" s="1"/>
    </row>
    <row r="21" spans="1:7" ht="15" customHeight="1" x14ac:dyDescent="0.25">
      <c r="A21" s="1"/>
      <c r="B21" s="37" t="s">
        <v>36</v>
      </c>
      <c r="C21" s="37"/>
      <c r="D21" s="37"/>
      <c r="E21" s="9">
        <f>'Fane 5. Kontrol af ØR2019'!E42</f>
        <v>-965877.85358827107</v>
      </c>
      <c r="F21" s="37" t="s">
        <v>3</v>
      </c>
      <c r="G21" s="1"/>
    </row>
    <row r="22" spans="1:7" x14ac:dyDescent="0.25">
      <c r="A22" s="1"/>
      <c r="B22" s="40" t="s">
        <v>125</v>
      </c>
      <c r="C22" s="37"/>
      <c r="D22" s="37"/>
      <c r="E22" s="9">
        <f>'Fane 5. Kontrol af ØR2019'!E43</f>
        <v>0</v>
      </c>
      <c r="F22" s="37" t="s">
        <v>3</v>
      </c>
      <c r="G22" s="1"/>
    </row>
    <row r="23" spans="1:7" x14ac:dyDescent="0.25">
      <c r="A23" s="1"/>
      <c r="B23" s="36" t="s">
        <v>29</v>
      </c>
      <c r="C23" s="36"/>
      <c r="D23" s="36"/>
      <c r="E23" s="10">
        <f>SUM(E13,E15,E19,E21,E22)</f>
        <v>5077938.3616424873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91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92</v>
      </c>
      <c r="C8" s="39"/>
      <c r="D8" s="39"/>
      <c r="E8" s="7">
        <f>'Fane 2.2. Økonomisk ramme 2022'!E13</f>
        <v>3279899.8796887291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Bortfald'!C24+'Fane 9. Bortfald'!E24)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40014.778532202494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-56438.549189755839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3263476.1090311757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Nøgletal'!C13)^2</f>
        <v>2797636.1148356423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Engangstillæg'!C27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Engangstillæg'!E27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57</v>
      </c>
      <c r="C19" s="36"/>
      <c r="D19" s="36"/>
      <c r="E19" s="10">
        <f>SUM(E12,E14,E18)</f>
        <v>6061112.2238668185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2" t="s">
        <v>93</v>
      </c>
      <c r="C3" s="62"/>
      <c r="D3" s="62"/>
      <c r="E3" s="62"/>
      <c r="F3" s="62"/>
      <c r="G3" s="1"/>
    </row>
    <row r="4" spans="1:7" ht="15" customHeight="1" x14ac:dyDescent="0.25">
      <c r="A4" s="1"/>
      <c r="B4" s="62"/>
      <c r="C4" s="62"/>
      <c r="D4" s="62"/>
      <c r="E4" s="62"/>
      <c r="F4" s="62"/>
      <c r="G4" s="1"/>
    </row>
    <row r="5" spans="1:7" x14ac:dyDescent="0.25">
      <c r="A5" s="1"/>
      <c r="B5" s="63" t="s">
        <v>21</v>
      </c>
      <c r="C5" s="63"/>
      <c r="D5" s="63"/>
      <c r="E5" s="63"/>
      <c r="F5" s="63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6" t="s">
        <v>13</v>
      </c>
      <c r="C7" s="36"/>
      <c r="D7" s="36"/>
      <c r="E7" s="36"/>
      <c r="F7" s="36"/>
      <c r="G7" s="1"/>
    </row>
    <row r="8" spans="1:7" ht="15" customHeight="1" x14ac:dyDescent="0.25">
      <c r="A8" s="1"/>
      <c r="B8" s="39" t="s">
        <v>94</v>
      </c>
      <c r="C8" s="39"/>
      <c r="D8" s="39"/>
      <c r="E8" s="7">
        <f>'Fane 2.3. Økonomisk ramme 2023'!E12</f>
        <v>3263476.1090311757</v>
      </c>
      <c r="F8" s="39" t="s">
        <v>3</v>
      </c>
      <c r="G8" s="1"/>
    </row>
    <row r="9" spans="1:7" ht="15" customHeight="1" x14ac:dyDescent="0.25">
      <c r="A9" s="1"/>
      <c r="B9" s="39" t="s">
        <v>82</v>
      </c>
      <c r="C9" s="39"/>
      <c r="D9" s="39"/>
      <c r="E9" s="7">
        <f>-('Fane 9. Bortfald'!C30+'Fane 9. Bortfald'!E30)</f>
        <v>0</v>
      </c>
      <c r="F9" s="39" t="s">
        <v>3</v>
      </c>
      <c r="G9" s="1"/>
    </row>
    <row r="10" spans="1:7" ht="15" customHeight="1" x14ac:dyDescent="0.25">
      <c r="A10" s="1"/>
      <c r="B10" s="34" t="s">
        <v>18</v>
      </c>
      <c r="C10" s="39"/>
      <c r="D10" s="39"/>
      <c r="E10" s="8">
        <f>SUM(E8:E9)*'Fane 10. Nøgletal'!C13</f>
        <v>39814.40853018035</v>
      </c>
      <c r="F10" s="39" t="s">
        <v>3</v>
      </c>
      <c r="G10" s="1"/>
    </row>
    <row r="11" spans="1:7" ht="15" customHeight="1" x14ac:dyDescent="0.25">
      <c r="A11" s="1"/>
      <c r="B11" s="34" t="s">
        <v>72</v>
      </c>
      <c r="C11" s="39"/>
      <c r="D11" s="39"/>
      <c r="E11" s="8">
        <f>-SUM(E8:E10)*'Fane 10. Nøgletal'!C18</f>
        <v>-56155.938798543059</v>
      </c>
      <c r="F11" s="39" t="s">
        <v>3</v>
      </c>
      <c r="G11" s="1"/>
    </row>
    <row r="12" spans="1:7" x14ac:dyDescent="0.25">
      <c r="A12" s="1"/>
      <c r="B12" s="35" t="s">
        <v>20</v>
      </c>
      <c r="C12" s="35"/>
      <c r="D12" s="35"/>
      <c r="E12" s="9">
        <f>SUM(E8:E11)</f>
        <v>3247134.578762813</v>
      </c>
      <c r="F12" s="37" t="s">
        <v>3</v>
      </c>
      <c r="G12" s="1"/>
    </row>
    <row r="13" spans="1:7" x14ac:dyDescent="0.25">
      <c r="A13" s="1"/>
      <c r="B13" s="36" t="s">
        <v>12</v>
      </c>
      <c r="C13" s="36"/>
      <c r="D13" s="36"/>
      <c r="E13" s="36"/>
      <c r="F13" s="36"/>
      <c r="G13" s="1"/>
    </row>
    <row r="14" spans="1:7" ht="15" customHeight="1" x14ac:dyDescent="0.25">
      <c r="A14" s="1"/>
      <c r="B14" s="37" t="s">
        <v>12</v>
      </c>
      <c r="C14" s="37"/>
      <c r="D14" s="37"/>
      <c r="E14" s="9">
        <f>'Fane 4. Ikke-påvirkelige omk.'!C14*(1+'Fane 10. Nøgletal'!C13)^3</f>
        <v>2831767.275436637</v>
      </c>
      <c r="F14" s="37" t="s">
        <v>3</v>
      </c>
      <c r="G14" s="1"/>
    </row>
    <row r="15" spans="1:7" ht="15" customHeight="1" x14ac:dyDescent="0.25">
      <c r="A15" s="1"/>
      <c r="B15" s="36" t="s">
        <v>52</v>
      </c>
      <c r="C15" s="36"/>
      <c r="D15" s="36"/>
      <c r="E15" s="36"/>
      <c r="F15" s="36"/>
      <c r="G15" s="1"/>
    </row>
    <row r="16" spans="1:7" ht="15" customHeight="1" x14ac:dyDescent="0.25">
      <c r="A16" s="1"/>
      <c r="B16" s="27" t="s">
        <v>49</v>
      </c>
      <c r="C16" s="39"/>
      <c r="D16" s="39"/>
      <c r="E16" s="8">
        <f>'Fane 7.2. Engangstillæg'!C34</f>
        <v>0</v>
      </c>
      <c r="F16" s="39" t="s">
        <v>3</v>
      </c>
      <c r="G16" s="1"/>
    </row>
    <row r="17" spans="1:7" ht="15" customHeight="1" x14ac:dyDescent="0.25">
      <c r="A17" s="1"/>
      <c r="B17" s="27" t="s">
        <v>50</v>
      </c>
      <c r="C17" s="39"/>
      <c r="D17" s="39"/>
      <c r="E17" s="8">
        <f>'Fane 7.2. Engangstillæg'!E34</f>
        <v>0</v>
      </c>
      <c r="F17" s="39" t="s">
        <v>3</v>
      </c>
      <c r="G17" s="1"/>
    </row>
    <row r="18" spans="1:7" ht="15" customHeight="1" x14ac:dyDescent="0.25">
      <c r="A18" s="1"/>
      <c r="B18" s="40" t="s">
        <v>53</v>
      </c>
      <c r="C18" s="35"/>
      <c r="D18" s="35"/>
      <c r="E18" s="9">
        <f>SUM(E16:E17)</f>
        <v>0</v>
      </c>
      <c r="F18" s="37" t="s">
        <v>3</v>
      </c>
      <c r="G18" s="1"/>
    </row>
    <row r="19" spans="1:7" ht="15" customHeight="1" x14ac:dyDescent="0.25">
      <c r="A19" s="1"/>
      <c r="B19" s="36" t="s">
        <v>95</v>
      </c>
      <c r="C19" s="36"/>
      <c r="D19" s="36"/>
      <c r="E19" s="10">
        <f>SUM(E12,E14,E18)</f>
        <v>6078901.8541994505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96</v>
      </c>
      <c r="C3" s="64"/>
      <c r="D3" s="64"/>
      <c r="E3" s="64"/>
      <c r="F3" s="64"/>
      <c r="G3" s="1"/>
    </row>
    <row r="4" spans="1:7" ht="29.2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6" t="s">
        <v>97</v>
      </c>
      <c r="C8" s="36"/>
      <c r="D8" s="36"/>
      <c r="E8" s="36"/>
      <c r="F8" s="36"/>
      <c r="G8" s="1"/>
    </row>
    <row r="9" spans="1:7" x14ac:dyDescent="0.25">
      <c r="A9" s="1"/>
      <c r="B9" s="65" t="s">
        <v>24</v>
      </c>
      <c r="C9" s="65"/>
      <c r="D9" s="65"/>
      <c r="E9" s="7">
        <v>3331735.5453572683</v>
      </c>
      <c r="F9" s="39" t="s">
        <v>3</v>
      </c>
      <c r="G9" s="1"/>
    </row>
    <row r="10" spans="1:7" x14ac:dyDescent="0.25">
      <c r="A10" s="1"/>
      <c r="B10" s="66" t="s">
        <v>149</v>
      </c>
      <c r="C10" s="66"/>
      <c r="D10" s="66"/>
      <c r="E10" s="7">
        <v>0</v>
      </c>
      <c r="F10" s="39" t="s">
        <v>3</v>
      </c>
      <c r="G10" s="1"/>
    </row>
    <row r="11" spans="1:7" x14ac:dyDescent="0.25">
      <c r="A11" s="1"/>
      <c r="B11" s="66" t="s">
        <v>150</v>
      </c>
      <c r="C11" s="66"/>
      <c r="D11" s="66"/>
      <c r="E11" s="7">
        <v>0</v>
      </c>
      <c r="F11" s="39" t="s">
        <v>3</v>
      </c>
      <c r="G11" s="1"/>
    </row>
    <row r="12" spans="1:7" x14ac:dyDescent="0.25">
      <c r="A12" s="1"/>
      <c r="B12" s="66" t="s">
        <v>80</v>
      </c>
      <c r="C12" s="66"/>
      <c r="D12" s="66"/>
      <c r="E12" s="7">
        <v>0</v>
      </c>
      <c r="F12" s="39" t="s">
        <v>3</v>
      </c>
      <c r="G12" s="1"/>
    </row>
    <row r="13" spans="1:7" x14ac:dyDescent="0.25">
      <c r="A13" s="1"/>
      <c r="B13" s="66" t="s">
        <v>81</v>
      </c>
      <c r="C13" s="66"/>
      <c r="D13" s="66"/>
      <c r="E13" s="8">
        <v>0</v>
      </c>
      <c r="F13" s="39" t="s">
        <v>3</v>
      </c>
      <c r="G13" s="1"/>
    </row>
    <row r="14" spans="1:7" x14ac:dyDescent="0.25">
      <c r="A14" s="1"/>
      <c r="B14" s="66" t="s">
        <v>18</v>
      </c>
      <c r="C14" s="66"/>
      <c r="D14" s="66"/>
      <c r="E14" s="8">
        <f>(E9-SUM(E10:E11))*'Fane 10. Nøgletal'!C9+E10*'Fane 10. Nøgletal'!C10+E11*'Fane 10. Nøgletal'!C11+SUM(E12:E13)*'Fane 10. Nøgletal'!C12</f>
        <v>42313.041426037307</v>
      </c>
      <c r="F14" s="39" t="s">
        <v>3</v>
      </c>
      <c r="G14" s="1"/>
    </row>
    <row r="15" spans="1:7" x14ac:dyDescent="0.25">
      <c r="A15" s="1"/>
      <c r="B15" s="66" t="s">
        <v>72</v>
      </c>
      <c r="C15" s="66"/>
      <c r="D15" s="66"/>
      <c r="E15" s="8">
        <f>-SUM(E9:E9,E12:E14)*'Fane 10. Nøgletal'!C18</f>
        <v>-57358.825975316198</v>
      </c>
      <c r="F15" s="39" t="s">
        <v>3</v>
      </c>
      <c r="G15" s="1"/>
    </row>
    <row r="16" spans="1:7" x14ac:dyDescent="0.25">
      <c r="A16" s="1"/>
      <c r="B16" s="71" t="s">
        <v>20</v>
      </c>
      <c r="C16" s="71"/>
      <c r="D16" s="71"/>
      <c r="E16" s="9">
        <f>SUM(E9,E12:E15)</f>
        <v>3316689.7608079896</v>
      </c>
      <c r="F16" s="37" t="s">
        <v>3</v>
      </c>
      <c r="G16" s="1"/>
    </row>
    <row r="17" spans="1:7" x14ac:dyDescent="0.25">
      <c r="A17" s="1"/>
      <c r="B17" s="72" t="s">
        <v>12</v>
      </c>
      <c r="C17" s="72"/>
      <c r="D17" s="72"/>
      <c r="E17" s="36"/>
      <c r="F17" s="36"/>
      <c r="G17" s="1"/>
    </row>
    <row r="18" spans="1:7" x14ac:dyDescent="0.25">
      <c r="A18" s="1"/>
      <c r="B18" s="73" t="s">
        <v>12</v>
      </c>
      <c r="C18" s="73"/>
      <c r="D18" s="73"/>
      <c r="E18" s="9">
        <v>2803023.3006507601</v>
      </c>
      <c r="F18" s="37" t="s">
        <v>3</v>
      </c>
      <c r="G18" s="1"/>
    </row>
    <row r="19" spans="1:7" x14ac:dyDescent="0.25">
      <c r="A19" s="1"/>
      <c r="B19" s="36" t="s">
        <v>52</v>
      </c>
      <c r="C19" s="36"/>
      <c r="D19" s="36"/>
      <c r="E19" s="36"/>
      <c r="F19" s="36"/>
      <c r="G19" s="1"/>
    </row>
    <row r="20" spans="1:7" ht="15.4" customHeight="1" x14ac:dyDescent="0.25">
      <c r="A20" s="1"/>
      <c r="B20" s="74" t="s">
        <v>49</v>
      </c>
      <c r="C20" s="75"/>
      <c r="D20" s="76"/>
      <c r="E20" s="31">
        <v>0</v>
      </c>
      <c r="F20" s="31" t="s">
        <v>3</v>
      </c>
      <c r="G20" s="1"/>
    </row>
    <row r="21" spans="1:7" ht="15.75" customHeight="1" x14ac:dyDescent="0.25">
      <c r="A21" s="1"/>
      <c r="B21" s="74" t="s">
        <v>50</v>
      </c>
      <c r="C21" s="75"/>
      <c r="D21" s="76"/>
      <c r="E21" s="31">
        <v>0</v>
      </c>
      <c r="F21" s="31" t="s">
        <v>3</v>
      </c>
      <c r="G21" s="1"/>
    </row>
    <row r="22" spans="1:7" x14ac:dyDescent="0.25">
      <c r="A22" s="1"/>
      <c r="B22" s="77" t="s">
        <v>53</v>
      </c>
      <c r="C22" s="78"/>
      <c r="D22" s="79"/>
      <c r="E22" s="9">
        <v>0</v>
      </c>
      <c r="F22" s="9" t="s">
        <v>3</v>
      </c>
      <c r="G22" s="1"/>
    </row>
    <row r="23" spans="1:7" x14ac:dyDescent="0.25">
      <c r="A23" s="1"/>
      <c r="B23" s="36" t="s">
        <v>145</v>
      </c>
      <c r="C23" s="36"/>
      <c r="D23" s="36"/>
      <c r="E23" s="36"/>
      <c r="F23" s="36"/>
      <c r="G23" s="1"/>
    </row>
    <row r="24" spans="1:7" ht="15.75" customHeight="1" x14ac:dyDescent="0.25">
      <c r="A24" s="1"/>
      <c r="B24" s="67" t="s">
        <v>146</v>
      </c>
      <c r="C24" s="68"/>
      <c r="D24" s="69"/>
      <c r="E24" s="9">
        <v>146996</v>
      </c>
      <c r="F24" s="9" t="s">
        <v>3</v>
      </c>
      <c r="G24" s="1"/>
    </row>
    <row r="25" spans="1:7" x14ac:dyDescent="0.25">
      <c r="A25" s="1"/>
      <c r="B25" s="36" t="s">
        <v>147</v>
      </c>
      <c r="C25" s="36"/>
      <c r="D25" s="36"/>
      <c r="E25" s="36"/>
      <c r="F25" s="36"/>
      <c r="G25" s="1"/>
    </row>
    <row r="26" spans="1:7" ht="15.4" customHeight="1" x14ac:dyDescent="0.25">
      <c r="A26" s="1"/>
      <c r="B26" s="67" t="s">
        <v>148</v>
      </c>
      <c r="C26" s="68"/>
      <c r="D26" s="69"/>
      <c r="E26" s="9">
        <v>0</v>
      </c>
      <c r="F26" s="37" t="s">
        <v>3</v>
      </c>
      <c r="G26" s="1"/>
    </row>
    <row r="27" spans="1:7" x14ac:dyDescent="0.25">
      <c r="A27" s="1"/>
      <c r="B27" s="36" t="s">
        <v>25</v>
      </c>
      <c r="C27" s="36"/>
      <c r="D27" s="36"/>
      <c r="E27" s="10">
        <f>E16+E18+E22+E24+E26</f>
        <v>6266709.0614587497</v>
      </c>
      <c r="F27" s="11" t="s">
        <v>3</v>
      </c>
      <c r="G27" s="1"/>
    </row>
    <row r="28" spans="1:7" ht="28.5" customHeight="1" x14ac:dyDescent="0.25">
      <c r="A28" s="1"/>
      <c r="B28" s="70" t="s">
        <v>98</v>
      </c>
      <c r="C28" s="70"/>
      <c r="D28" s="70"/>
      <c r="E28" s="70"/>
      <c r="F28" s="70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ZAxbT1HQOUWD5HYnCxvg80RG0mdpGB06bdSWSOG/P+Y/ayFLTGfmwTll9A1P+U5jQI+1FYIa9I23nHzpTX/WSw==" saltValue="rTJ+cU3iE3bVvfEJgW9hjg==" spinCount="100000" sheet="1" objects="1" scenarios="1"/>
  <mergeCells count="17"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  <mergeCell ref="B3:F4"/>
    <mergeCell ref="B9:D9"/>
    <mergeCell ref="B12:D12"/>
    <mergeCell ref="B13:D13"/>
    <mergeCell ref="B14:D1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2" t="s">
        <v>69</v>
      </c>
      <c r="C3" s="62"/>
      <c r="D3" s="62"/>
      <c r="E3" s="1"/>
      <c r="F3" s="1"/>
    </row>
    <row r="4" spans="1:6" ht="15" customHeight="1" x14ac:dyDescent="0.25">
      <c r="A4" s="1"/>
      <c r="B4" s="62"/>
      <c r="C4" s="62"/>
      <c r="D4" s="6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0" t="s">
        <v>99</v>
      </c>
      <c r="C8" s="81"/>
      <c r="D8" s="82"/>
      <c r="E8" s="1"/>
      <c r="F8" s="1"/>
    </row>
    <row r="9" spans="1:6" ht="15" customHeight="1" x14ac:dyDescent="0.25">
      <c r="A9" s="1"/>
      <c r="B9" s="17" t="s">
        <v>32</v>
      </c>
      <c r="C9" s="37" t="s">
        <v>100</v>
      </c>
      <c r="D9" s="37"/>
      <c r="E9" s="1"/>
      <c r="F9" s="1"/>
    </row>
    <row r="10" spans="1:6" x14ac:dyDescent="0.25">
      <c r="A10" s="1"/>
      <c r="B10" s="26" t="s">
        <v>154</v>
      </c>
      <c r="C10" s="8">
        <v>2625077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8573</v>
      </c>
      <c r="D11" s="12" t="s">
        <v>3</v>
      </c>
      <c r="E11" s="1"/>
      <c r="F11" s="1"/>
    </row>
    <row r="12" spans="1:6" x14ac:dyDescent="0.25">
      <c r="A12" s="1"/>
      <c r="B12" s="26" t="s">
        <v>156</v>
      </c>
      <c r="C12" s="8">
        <v>31526</v>
      </c>
      <c r="D12" s="12" t="s">
        <v>3</v>
      </c>
      <c r="E12" s="1"/>
      <c r="F12" s="1"/>
    </row>
    <row r="13" spans="1:6" x14ac:dyDescent="0.25">
      <c r="A13" s="1"/>
      <c r="B13" s="43" t="s">
        <v>101</v>
      </c>
      <c r="C13" s="10">
        <f>SUM(C10:C12)</f>
        <v>2665176</v>
      </c>
      <c r="D13" s="11" t="s">
        <v>3</v>
      </c>
      <c r="E13" s="1"/>
      <c r="F13" s="1"/>
    </row>
    <row r="14" spans="1:6" x14ac:dyDescent="0.25">
      <c r="A14" s="1"/>
      <c r="B14" s="43" t="s">
        <v>102</v>
      </c>
      <c r="C14" s="10">
        <f>C13*(1+'Fane 10. Nøgletal'!C13)^2</f>
        <v>2730602.9791958402</v>
      </c>
      <c r="D14" s="11" t="s">
        <v>3</v>
      </c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4" t="s">
        <v>116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ht="15" customHeight="1" x14ac:dyDescent="0.25">
      <c r="A5" s="1"/>
      <c r="B5" s="38"/>
      <c r="C5" s="38"/>
      <c r="D5" s="38"/>
      <c r="E5" s="38"/>
      <c r="F5" s="38"/>
      <c r="G5" s="1"/>
    </row>
    <row r="6" spans="1:7" ht="15" customHeight="1" x14ac:dyDescent="0.25">
      <c r="A6" s="1"/>
      <c r="B6" s="83" t="s">
        <v>36</v>
      </c>
      <c r="C6" s="83"/>
      <c r="D6" s="83"/>
      <c r="E6" s="83"/>
      <c r="F6" s="83"/>
      <c r="G6" s="1"/>
    </row>
    <row r="7" spans="1:7" ht="15" customHeight="1" x14ac:dyDescent="0.25">
      <c r="A7" s="1"/>
      <c r="B7" s="89" t="s">
        <v>34</v>
      </c>
      <c r="C7" s="89"/>
      <c r="D7" s="89"/>
      <c r="E7" s="8">
        <v>90321.126666666678</v>
      </c>
      <c r="F7" s="12" t="s">
        <v>3</v>
      </c>
      <c r="G7" s="1"/>
    </row>
    <row r="8" spans="1:7" ht="15" customHeight="1" x14ac:dyDescent="0.25">
      <c r="A8" s="1"/>
      <c r="B8" s="89" t="s">
        <v>35</v>
      </c>
      <c r="C8" s="89"/>
      <c r="D8" s="89"/>
      <c r="E8" s="8">
        <v>-2022076.8338432088</v>
      </c>
      <c r="F8" s="12" t="s">
        <v>3</v>
      </c>
      <c r="G8" s="1"/>
    </row>
    <row r="9" spans="1:7" ht="15" customHeight="1" x14ac:dyDescent="0.25">
      <c r="A9" s="1"/>
      <c r="B9" s="77" t="s">
        <v>76</v>
      </c>
      <c r="C9" s="78"/>
      <c r="D9" s="79"/>
      <c r="E9" s="9">
        <f>SUM(E7:E8)</f>
        <v>-1931755.7071765421</v>
      </c>
      <c r="F9" s="15" t="s">
        <v>3</v>
      </c>
      <c r="G9" s="1"/>
    </row>
    <row r="10" spans="1:7" ht="15" customHeight="1" x14ac:dyDescent="0.25">
      <c r="A10" s="1"/>
      <c r="B10" s="80"/>
      <c r="C10" s="81"/>
      <c r="D10" s="81"/>
      <c r="E10" s="81"/>
      <c r="F10" s="82"/>
      <c r="G10" s="1"/>
    </row>
    <row r="11" spans="1:7" ht="27" customHeight="1" x14ac:dyDescent="0.25">
      <c r="A11" s="1"/>
      <c r="B11" s="70" t="s">
        <v>71</v>
      </c>
      <c r="C11" s="70"/>
      <c r="D11" s="70"/>
      <c r="E11" s="70"/>
      <c r="F11" s="70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3" t="s">
        <v>62</v>
      </c>
      <c r="C14" s="83"/>
      <c r="D14" s="83"/>
      <c r="E14" s="83"/>
      <c r="F14" s="83"/>
      <c r="G14" s="1"/>
    </row>
    <row r="15" spans="1:7" x14ac:dyDescent="0.25">
      <c r="A15" s="1"/>
      <c r="B15" s="89" t="s">
        <v>63</v>
      </c>
      <c r="C15" s="89"/>
      <c r="D15" s="89"/>
      <c r="E15" s="8">
        <v>5812874.6737180222</v>
      </c>
      <c r="F15" s="12" t="s">
        <v>3</v>
      </c>
      <c r="G15" s="1"/>
    </row>
    <row r="16" spans="1:7" x14ac:dyDescent="0.25">
      <c r="A16" s="1"/>
      <c r="B16" s="89" t="s">
        <v>64</v>
      </c>
      <c r="C16" s="89"/>
      <c r="D16" s="89"/>
      <c r="E16" s="8">
        <v>5564082</v>
      </c>
      <c r="F16" s="12" t="s">
        <v>3</v>
      </c>
      <c r="G16" s="1"/>
    </row>
    <row r="17" spans="1:7" x14ac:dyDescent="0.25">
      <c r="A17" s="1"/>
      <c r="B17" s="89" t="s">
        <v>33</v>
      </c>
      <c r="C17" s="89"/>
      <c r="D17" s="89"/>
      <c r="E17" s="8">
        <v>0</v>
      </c>
      <c r="F17" s="12" t="s">
        <v>3</v>
      </c>
      <c r="G17" s="1"/>
    </row>
    <row r="18" spans="1:7" x14ac:dyDescent="0.25">
      <c r="A18" s="1"/>
      <c r="B18" s="84" t="s">
        <v>136</v>
      </c>
      <c r="C18" s="84"/>
      <c r="D18" s="84"/>
      <c r="E18" s="9">
        <f>E15-(E16-E17)</f>
        <v>248792.67371802218</v>
      </c>
      <c r="F18" s="15" t="s">
        <v>3</v>
      </c>
      <c r="G18" s="1"/>
    </row>
    <row r="19" spans="1:7" x14ac:dyDescent="0.25">
      <c r="A19" s="1"/>
      <c r="B19" s="86"/>
      <c r="C19" s="87"/>
      <c r="D19" s="87"/>
      <c r="E19" s="87"/>
      <c r="F19" s="88"/>
      <c r="G19" s="1"/>
    </row>
    <row r="20" spans="1:7" ht="28.5" customHeight="1" x14ac:dyDescent="0.25">
      <c r="A20" s="1"/>
      <c r="B20" s="70" t="s">
        <v>70</v>
      </c>
      <c r="C20" s="70"/>
      <c r="D20" s="70"/>
      <c r="E20" s="70"/>
      <c r="F20" s="70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3" t="s">
        <v>44</v>
      </c>
      <c r="C22" s="83"/>
      <c r="D22" s="83"/>
      <c r="E22" s="83"/>
      <c r="F22" s="83"/>
      <c r="G22" s="1"/>
    </row>
    <row r="23" spans="1:7" ht="15" customHeight="1" x14ac:dyDescent="0.25">
      <c r="A23" s="1"/>
      <c r="B23" s="89" t="s">
        <v>45</v>
      </c>
      <c r="C23" s="89"/>
      <c r="D23" s="89"/>
      <c r="E23" s="8">
        <v>6196039.4414034924</v>
      </c>
      <c r="F23" s="12" t="s">
        <v>3</v>
      </c>
      <c r="G23" s="1"/>
    </row>
    <row r="24" spans="1:7" ht="15" customHeight="1" x14ac:dyDescent="0.25">
      <c r="A24" s="1"/>
      <c r="B24" s="89" t="s">
        <v>46</v>
      </c>
      <c r="C24" s="89"/>
      <c r="D24" s="89"/>
      <c r="E24" s="8">
        <v>5711796</v>
      </c>
      <c r="F24" s="12" t="s">
        <v>3</v>
      </c>
      <c r="G24" s="1"/>
    </row>
    <row r="25" spans="1:7" ht="15" customHeight="1" x14ac:dyDescent="0.25">
      <c r="A25" s="1"/>
      <c r="B25" s="89" t="s">
        <v>33</v>
      </c>
      <c r="C25" s="89"/>
      <c r="D25" s="89"/>
      <c r="E25" s="8">
        <v>0</v>
      </c>
      <c r="F25" s="12" t="s">
        <v>3</v>
      </c>
      <c r="G25" s="1"/>
    </row>
    <row r="26" spans="1:7" x14ac:dyDescent="0.25">
      <c r="A26" s="1"/>
      <c r="B26" s="84" t="s">
        <v>137</v>
      </c>
      <c r="C26" s="84"/>
      <c r="D26" s="84"/>
      <c r="E26" s="9">
        <f>E23-(E24-E25)</f>
        <v>484243.44140349235</v>
      </c>
      <c r="F26" s="15" t="s">
        <v>3</v>
      </c>
      <c r="G26" s="1"/>
    </row>
    <row r="27" spans="1:7" x14ac:dyDescent="0.25">
      <c r="A27" s="1"/>
      <c r="B27" s="80"/>
      <c r="C27" s="81"/>
      <c r="D27" s="81"/>
      <c r="E27" s="81"/>
      <c r="F27" s="82"/>
      <c r="G27" s="1"/>
    </row>
    <row r="28" spans="1:7" ht="28.5" customHeight="1" x14ac:dyDescent="0.25">
      <c r="A28" s="1"/>
      <c r="B28" s="70" t="s">
        <v>126</v>
      </c>
      <c r="C28" s="70"/>
      <c r="D28" s="70"/>
      <c r="E28" s="70"/>
      <c r="F28" s="70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3" t="s">
        <v>127</v>
      </c>
      <c r="C30" s="83"/>
      <c r="D30" s="83"/>
      <c r="E30" s="83"/>
      <c r="F30" s="83"/>
      <c r="G30" s="1"/>
    </row>
    <row r="31" spans="1:7" x14ac:dyDescent="0.25">
      <c r="A31" s="1"/>
      <c r="B31" s="89" t="s">
        <v>128</v>
      </c>
      <c r="C31" s="89"/>
      <c r="D31" s="89"/>
      <c r="E31" s="8">
        <v>6194158.620603554</v>
      </c>
      <c r="F31" s="12" t="s">
        <v>3</v>
      </c>
      <c r="G31" s="1"/>
    </row>
    <row r="32" spans="1:7" x14ac:dyDescent="0.25">
      <c r="A32" s="1"/>
      <c r="B32" s="89" t="s">
        <v>129</v>
      </c>
      <c r="C32" s="89"/>
      <c r="D32" s="89"/>
      <c r="E32" s="8">
        <v>5729412</v>
      </c>
      <c r="F32" s="12" t="s">
        <v>3</v>
      </c>
      <c r="G32" s="1"/>
    </row>
    <row r="33" spans="1:7" x14ac:dyDescent="0.25">
      <c r="A33" s="1"/>
      <c r="B33" s="89" t="s">
        <v>33</v>
      </c>
      <c r="C33" s="89"/>
      <c r="D33" s="89"/>
      <c r="E33" s="8">
        <v>0</v>
      </c>
      <c r="F33" s="12" t="s">
        <v>3</v>
      </c>
      <c r="G33" s="1"/>
    </row>
    <row r="34" spans="1:7" x14ac:dyDescent="0.25">
      <c r="A34" s="1"/>
      <c r="B34" s="84" t="s">
        <v>138</v>
      </c>
      <c r="C34" s="84"/>
      <c r="D34" s="84"/>
      <c r="E34" s="9">
        <f>E31-(E32-E33)</f>
        <v>464746.62060355395</v>
      </c>
      <c r="F34" s="15" t="s">
        <v>3</v>
      </c>
      <c r="G34" s="1"/>
    </row>
    <row r="35" spans="1:7" x14ac:dyDescent="0.25">
      <c r="A35" s="1"/>
      <c r="B35" s="80"/>
      <c r="C35" s="81"/>
      <c r="D35" s="81"/>
      <c r="E35" s="81"/>
      <c r="F35" s="82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3" t="s">
        <v>130</v>
      </c>
      <c r="C38" s="83"/>
      <c r="D38" s="83"/>
      <c r="E38" s="83"/>
      <c r="F38" s="83"/>
      <c r="G38" s="1"/>
    </row>
    <row r="39" spans="1:7" x14ac:dyDescent="0.25">
      <c r="A39" s="1"/>
      <c r="B39" s="85" t="s">
        <v>36</v>
      </c>
      <c r="C39" s="85"/>
      <c r="D39" s="85"/>
      <c r="E39" s="8">
        <f>E9</f>
        <v>-1931755.7071765421</v>
      </c>
      <c r="F39" s="12" t="s">
        <v>3</v>
      </c>
      <c r="G39" s="1"/>
    </row>
    <row r="40" spans="1:7" x14ac:dyDescent="0.25">
      <c r="A40" s="1"/>
      <c r="B40" s="85" t="s">
        <v>135</v>
      </c>
      <c r="C40" s="85"/>
      <c r="D40" s="85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85" t="s">
        <v>73</v>
      </c>
      <c r="C41" s="85"/>
      <c r="D41" s="85"/>
      <c r="E41" s="8">
        <v>2</v>
      </c>
      <c r="F41" s="12" t="s">
        <v>19</v>
      </c>
      <c r="G41" s="1"/>
    </row>
    <row r="42" spans="1:7" x14ac:dyDescent="0.25">
      <c r="A42" s="1"/>
      <c r="B42" s="84" t="s">
        <v>133</v>
      </c>
      <c r="C42" s="84"/>
      <c r="D42" s="84"/>
      <c r="E42" s="9">
        <f>SUM(E39)/E41</f>
        <v>-965877.85358827107</v>
      </c>
      <c r="F42" s="15" t="s">
        <v>3</v>
      </c>
      <c r="G42" s="1"/>
    </row>
    <row r="43" spans="1:7" x14ac:dyDescent="0.25">
      <c r="A43" s="1"/>
      <c r="B43" s="84" t="s">
        <v>134</v>
      </c>
      <c r="C43" s="84"/>
      <c r="D43" s="84"/>
      <c r="E43" s="9">
        <f>E40/E41</f>
        <v>0</v>
      </c>
      <c r="F43" s="15" t="s">
        <v>3</v>
      </c>
      <c r="G43" s="1"/>
    </row>
    <row r="44" spans="1:7" x14ac:dyDescent="0.25">
      <c r="A44" s="1"/>
      <c r="B44" s="83"/>
      <c r="C44" s="83"/>
      <c r="D44" s="83"/>
      <c r="E44" s="83"/>
      <c r="F44" s="83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44:F44"/>
    <mergeCell ref="B43:D43"/>
    <mergeCell ref="B38:F38"/>
    <mergeCell ref="B40:D40"/>
    <mergeCell ref="B41:D41"/>
    <mergeCell ref="B42:D42"/>
    <mergeCell ref="B39:D39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2" t="s">
        <v>139</v>
      </c>
      <c r="C3" s="62"/>
      <c r="D3" s="62"/>
      <c r="E3" s="62"/>
      <c r="F3" s="62"/>
      <c r="G3" s="62"/>
      <c r="H3" s="62"/>
      <c r="I3" s="1"/>
    </row>
    <row r="4" spans="1:9" ht="15" customHeight="1" x14ac:dyDescent="0.25">
      <c r="A4" s="1"/>
      <c r="B4" s="62"/>
      <c r="C4" s="62"/>
      <c r="D4" s="62"/>
      <c r="E4" s="62"/>
      <c r="F4" s="62"/>
      <c r="G4" s="62"/>
      <c r="H4" s="6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0" t="s">
        <v>117</v>
      </c>
      <c r="C8" s="81"/>
      <c r="D8" s="81"/>
      <c r="E8" s="81"/>
      <c r="F8" s="81"/>
      <c r="G8" s="81"/>
      <c r="H8" s="82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37" t="s">
        <v>2</v>
      </c>
      <c r="F9" s="37" t="s">
        <v>11</v>
      </c>
      <c r="G9" s="37" t="s">
        <v>30</v>
      </c>
      <c r="H9" s="42"/>
      <c r="I9" s="1"/>
    </row>
    <row r="10" spans="1:9" x14ac:dyDescent="0.25">
      <c r="A10" s="1"/>
      <c r="B10" s="45" t="s">
        <v>157</v>
      </c>
      <c r="C10" s="46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0" t="s">
        <v>118</v>
      </c>
      <c r="C11" s="81"/>
      <c r="D11" s="82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2020-10-14T08:25:29Z</dcterms:modified>
</cp:coreProperties>
</file>