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HØRSHOLM AS (V10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<sst xmlns="http://schemas.openxmlformats.org/spreadsheetml/2006/main" count="589" uniqueCount="246">
  <si>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</si>
  <si>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</si>
  <si>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</si>
  <si>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</si>
  <si>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</si>
  <si>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</si>
  <si>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</si>
  <si>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</si>
  <si>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</si>
  <si>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</si>
  <si>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</si>
  <si>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</si>
  <si>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</si>
  <si>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</si>
  <si>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</si>
  <si>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</si>
  <si>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</si>
  <si>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</si>
  <si>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</si>
  <si>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</si>
  <si>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</si>
  <si>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</si>
  <si>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</si>
  <si>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</si>
  <si>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</si>
  <si>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</si>
  <si>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</si>
  <si>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</si>
  <si>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</si>
  <si>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</si>
  <si>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</si>
  <si>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</si>
  <si>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</si>
  <si>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</si>
  <si>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</si>
  <si>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</si>
  <si>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</si>
  <si>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</si>
  <si>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</si>
  <si>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</si>
  <si>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</si>
  <si>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</si>
  <si>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</si>
  <si>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</si>
  <si>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</si>
  <si>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</si>
  <si>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</si>
  <si>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</si>
  <si>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</si>
  <si>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</si>
  <si>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</si>
  <si>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</si>
  <si>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</si>
  <si>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</si>
  <si>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</si>
  <si>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</si>
  <si>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</si>
  <si>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</si>
  <si>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</si>
  <si>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</si>
  <si>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</si>
  <si>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</si>
  <si>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</si>
  <si>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</si>
  <si>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</si>
  <si>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</si>
  <si>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</si>
  <si>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</si>
  <si>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</si>
  <si>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</si>
  <si>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</si>
  <si>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</si>
  <si>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</si>
  <si>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</si>
  <si>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</si>
  <si>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</si>
  <si>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</si>
  <si>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</si>
  <si>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</si>
  <si>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</si>
  <si>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</si>
  <si>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</si>
  <si>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</si>
  <si>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</si>
  <si>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</si>
  <si>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</si>
  <si>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</si>
  <si>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</si>
  <si>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</si>
  <si>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</si>
  <si>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</si>
  <si>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</si>
  <si>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</si>
  <si>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</si>
  <si>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</si>
  <si>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</si>
  <si>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</si>
  <si>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</si>
  <si>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</si>
  <si>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</si>
  <si>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</si>
  <si>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</si>
  <si>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</si>
  <si>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</si>
  <si>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</si>
  <si>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</si>
  <si>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</si>
  <si>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</si>
  <si>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</si>
  <si>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</si>
  <si>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</si>
  <si>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</si>
  <si>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</si>
  <si>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</si>
  <si>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</si>
  <si>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</si>
  <si>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</si>
  <si>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</si>
  <si>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</si>
  <si>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</si>
  <si>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</si>
  <si>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</si>
  <si>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</si>
  <si>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</si>
  <si>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</si>
  <si>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</si>
  <si>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</si>
  <si>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</si>
  <si>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</si>
  <si>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</si>
  <si>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</si>
  <si>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</si>
  <si>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</si>
  <si>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</si>
  <si>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</si>
  <si>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</si>
  <si>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</si>
  <si>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</si>
  <si>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</si>
  <si>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</si>
  <si>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</si>
  <si>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</si>
  <si>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</si>
  <si>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</si>
  <si>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</si>
  <si>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</si>
  <si>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</si>
  <si>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</si>
  <si>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</si>
  <si>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</si>
  <si>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</si>
  <si>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</si>
  <si>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</si>
  <si>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</si>
  <si>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</si>
  <si>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</si>
  <si>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</si>
  <si>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</si>
  <si>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</si>
  <si>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</si>
  <si>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</si>
  <si>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</si>
  <si>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</si>
  <si>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</si>
  <si>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</si>
  <si>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</si>
  <si>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</si>
  <si>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</si>
  <si>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</si>
  <si>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</si>
  <si>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</si>
  <si>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</si>
  <si>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</si>
  <si>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</si>
  <si>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</si>
  <si>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</si>
  <si>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</si>
  <si>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</si>
  <si>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</si>
  <si>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</si>
  <si>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</si>
  <si>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</si>
  <si>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</si>
  <si>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</si>
  <si>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</si>
  <si>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</si>
  <si>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</si>
  <si>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</si>
  <si>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</si>
  <si>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</si>
  <si>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</si>
  <si>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</si>
  <si>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</si>
  <si>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</si>
  <si>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</si>
  <si>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</si>
  <si>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</si>
  <si>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</si>
  <si>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</si>
  <si>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</si>
  <si>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</si>
  <si>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</si>
  <si>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</si>
  <si>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</si>
  <si>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</si>
  <si>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</si>
  <si>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</si>
  <si>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</si>
  <si>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</si>
  <si>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</si>
  <si>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</si>
  <si>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</si>
  <si>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</si>
  <si>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</si>
  <si>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</si>
  <si>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</si>
  <si>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</si>
  <si>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</si>
  <si>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</si>
  <si>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</si>
  <si>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</si>
  <si>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</si>
  <si>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</si>
  <si>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</si>
  <si>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</si>
  <si>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</si>
  <si>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</si>
  <si>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</si>
  <si>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</si>
  <si>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</si>
  <si>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</si>
  <si>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</si>
  <si>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</si>
  <si>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</si>
  <si>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</si>
  <si>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</si>
  <si>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</si>
  <si>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</si>
  <si>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tilknyttet virksomhed</t>
  </si>
  <si>
    <t>Ingen bortfald eller nedsættelse</t>
  </si>
  <si>
    <t xml:space="preserve">Udvidelse af forsyningsområde </t>
  </si>
  <si>
    <t>Ingen engangstillæg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</si>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</sst>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2021-2024 samt statusmeddelelser</v>
          </cell>
        </row>
      </sheetData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2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2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2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2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2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2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2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2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2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140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168</v>
      </c>
      <c r="C8" s="96"/>
      <c r="D8" s="97"/>
      <c r="E8" s="1"/>
      <c r="F8" s="1"/>
    </row>
    <row r="9" spans="1:6" ht="15" customHeight="1" x14ac:dyDescent="0.25">
      <c r="A9" s="1"/>
      <c r="B9" s="45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48" t="s">
        <v>234</v>
      </c>
      <c r="C10" s="9">
        <v>7806055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44228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4742831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84593</v>
      </c>
      <c r="D13" s="14" t="s">
        <v>3</v>
      </c>
      <c r="E13" s="1"/>
      <c r="F13" s="1"/>
    </row>
    <row r="14" spans="1:6" x14ac:dyDescent="0.25">
      <c r="A14" s="1"/>
      <c r="B14" s="40" t="s">
        <v>169</v>
      </c>
      <c r="C14" s="12">
        <f>SUM(C10:C13)</f>
        <v>12677707</v>
      </c>
      <c r="D14" s="13" t="s">
        <v>3</v>
      </c>
      <c r="E14" s="1"/>
      <c r="F14" s="1"/>
    </row>
    <row r="15" spans="1:6" x14ac:dyDescent="0.25">
      <c r="A15" s="1"/>
      <c r="B15" s="40" t="s">
        <v>170</v>
      </c>
      <c r="C15" s="12">
        <f>C14*(1+'Fane 12. Nøgletal'!C13)^2</f>
        <v>12988930.00070988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91" t="s">
        <v>172</v>
      </c>
      <c r="C2" s="91"/>
      <c r="D2" s="91"/>
      <c r="E2" s="91"/>
      <c r="F2" s="91"/>
      <c r="G2" s="1"/>
    </row>
    <row r="3" spans="1:7" ht="15" customHeight="1" x14ac:dyDescent="0.25">
      <c r="A3" s="1"/>
      <c r="B3" s="91"/>
      <c r="C3" s="91"/>
      <c r="D3" s="91"/>
      <c r="E3" s="91"/>
      <c r="F3" s="91"/>
      <c r="G3" s="1"/>
    </row>
    <row r="4" spans="1:7" ht="15" customHeight="1" x14ac:dyDescent="0.2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25">
      <c r="A5" s="1"/>
      <c r="B5" s="98" t="s">
        <v>37</v>
      </c>
      <c r="C5" s="99"/>
      <c r="D5" s="100"/>
      <c r="E5" s="9">
        <v>-574302.05500000017</v>
      </c>
      <c r="F5" s="14" t="s">
        <v>3</v>
      </c>
      <c r="G5" s="1"/>
    </row>
    <row r="6" spans="1:7" ht="15" customHeight="1" x14ac:dyDescent="0.25">
      <c r="A6" s="1"/>
      <c r="B6" s="98" t="s">
        <v>38</v>
      </c>
      <c r="C6" s="99"/>
      <c r="D6" s="100"/>
      <c r="E6" s="9">
        <v>4264039.810878884</v>
      </c>
      <c r="F6" s="14" t="s">
        <v>3</v>
      </c>
      <c r="G6" s="1"/>
    </row>
    <row r="7" spans="1:7" ht="15" customHeight="1" x14ac:dyDescent="0.25">
      <c r="A7" s="1"/>
      <c r="B7" s="106" t="s">
        <v>131</v>
      </c>
      <c r="C7" s="107"/>
      <c r="D7" s="108"/>
      <c r="E7" s="10">
        <f>SUM(E5:E6)</f>
        <v>3689737.7558788839</v>
      </c>
      <c r="F7" s="17" t="s">
        <v>3</v>
      </c>
      <c r="G7" s="1"/>
    </row>
    <row r="8" spans="1:7" ht="15" customHeight="1" x14ac:dyDescent="0.25">
      <c r="A8" s="1"/>
      <c r="B8" s="40"/>
      <c r="C8" s="41"/>
      <c r="D8" s="41"/>
      <c r="E8" s="41"/>
      <c r="F8" s="20"/>
      <c r="G8" s="1"/>
    </row>
    <row r="9" spans="1:7" ht="28.5" customHeight="1" x14ac:dyDescent="0.25">
      <c r="A9" s="1"/>
      <c r="B9" s="74" t="s">
        <v>132</v>
      </c>
      <c r="C9" s="75"/>
      <c r="D9" s="75"/>
      <c r="E9" s="75"/>
      <c r="F9" s="76"/>
      <c r="G9" s="1"/>
    </row>
    <row r="10" spans="1:7" ht="28.5" customHeight="1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95" t="s">
        <v>116</v>
      </c>
      <c r="C11" s="96"/>
      <c r="D11" s="96"/>
      <c r="E11" s="96"/>
      <c r="F11" s="97"/>
      <c r="G11" s="1"/>
    </row>
    <row r="12" spans="1:7" x14ac:dyDescent="0.25">
      <c r="A12" s="1"/>
      <c r="B12" s="98" t="s">
        <v>117</v>
      </c>
      <c r="C12" s="99"/>
      <c r="D12" s="100"/>
      <c r="E12" s="9">
        <v>25307164.214344267</v>
      </c>
      <c r="F12" s="14" t="s">
        <v>3</v>
      </c>
      <c r="G12" s="1"/>
    </row>
    <row r="13" spans="1:7" x14ac:dyDescent="0.25">
      <c r="A13" s="1"/>
      <c r="B13" s="98" t="s">
        <v>118</v>
      </c>
      <c r="C13" s="99"/>
      <c r="D13" s="100"/>
      <c r="E13" s="9">
        <v>25591756</v>
      </c>
      <c r="F13" s="14" t="s">
        <v>3</v>
      </c>
      <c r="G13" s="1"/>
    </row>
    <row r="14" spans="1:7" x14ac:dyDescent="0.25">
      <c r="A14" s="1"/>
      <c r="B14" s="98" t="s">
        <v>36</v>
      </c>
      <c r="C14" s="99"/>
      <c r="D14" s="100"/>
      <c r="E14" s="9">
        <v>0</v>
      </c>
      <c r="F14" s="14" t="s">
        <v>3</v>
      </c>
      <c r="G14" s="1"/>
    </row>
    <row r="15" spans="1:7" x14ac:dyDescent="0.25">
      <c r="A15" s="1"/>
      <c r="B15" s="106" t="s">
        <v>208</v>
      </c>
      <c r="C15" s="107"/>
      <c r="D15" s="108"/>
      <c r="E15" s="10">
        <f>E12-(E13-E14)</f>
        <v>-284591.7856557332</v>
      </c>
      <c r="F15" s="17" t="s">
        <v>3</v>
      </c>
      <c r="G15" s="1"/>
    </row>
    <row r="16" spans="1:7" x14ac:dyDescent="0.25">
      <c r="A16" s="1"/>
      <c r="B16" s="40"/>
      <c r="C16" s="41"/>
      <c r="D16" s="41"/>
      <c r="E16" s="41"/>
      <c r="F16" s="20"/>
      <c r="G16" s="1"/>
    </row>
    <row r="17" spans="1:7" ht="30" customHeight="1" x14ac:dyDescent="0.25">
      <c r="A17" s="1"/>
      <c r="B17" s="74" t="s">
        <v>133</v>
      </c>
      <c r="C17" s="75"/>
      <c r="D17" s="75"/>
      <c r="E17" s="75"/>
      <c r="F17" s="76"/>
      <c r="G17" s="1"/>
    </row>
    <row r="18" spans="1:7" ht="28.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95" t="s">
        <v>50</v>
      </c>
      <c r="C19" s="96"/>
      <c r="D19" s="96"/>
      <c r="E19" s="96"/>
      <c r="F19" s="97"/>
      <c r="G19" s="1"/>
    </row>
    <row r="20" spans="1:7" x14ac:dyDescent="0.25">
      <c r="A20" s="1"/>
      <c r="B20" s="98" t="s">
        <v>51</v>
      </c>
      <c r="C20" s="99"/>
      <c r="D20" s="100"/>
      <c r="E20" s="9">
        <v>24300617.009154461</v>
      </c>
      <c r="F20" s="14" t="s">
        <v>3</v>
      </c>
      <c r="G20" s="1"/>
    </row>
    <row r="21" spans="1:7" x14ac:dyDescent="0.25">
      <c r="A21" s="1"/>
      <c r="B21" s="98" t="s">
        <v>52</v>
      </c>
      <c r="C21" s="99"/>
      <c r="D21" s="100"/>
      <c r="E21" s="9">
        <v>24387595</v>
      </c>
      <c r="F21" s="14" t="s">
        <v>3</v>
      </c>
      <c r="G21" s="1"/>
    </row>
    <row r="22" spans="1:7" x14ac:dyDescent="0.2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25">
      <c r="A23" s="1"/>
      <c r="B23" s="106" t="s">
        <v>209</v>
      </c>
      <c r="C23" s="107"/>
      <c r="D23" s="108"/>
      <c r="E23" s="10">
        <f>E20-(E21-E22)</f>
        <v>-86977.990845538676</v>
      </c>
      <c r="F23" s="17" t="s">
        <v>3</v>
      </c>
      <c r="G23" s="1"/>
    </row>
    <row r="24" spans="1:7" x14ac:dyDescent="0.25">
      <c r="A24" s="1"/>
      <c r="B24" s="40"/>
      <c r="C24" s="41"/>
      <c r="D24" s="41"/>
      <c r="E24" s="41"/>
      <c r="F24" s="20"/>
      <c r="G24" s="1"/>
    </row>
    <row r="25" spans="1:7" ht="28.5" customHeight="1" x14ac:dyDescent="0.25">
      <c r="A25" s="1"/>
      <c r="B25" s="74" t="s">
        <v>179</v>
      </c>
      <c r="C25" s="75"/>
      <c r="D25" s="75"/>
      <c r="E25" s="75"/>
      <c r="F25" s="76"/>
      <c r="G25" s="1"/>
    </row>
    <row r="26" spans="1:7" ht="28.5" customHeight="1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95" t="s">
        <v>200</v>
      </c>
      <c r="C27" s="96"/>
      <c r="D27" s="96"/>
      <c r="E27" s="96"/>
      <c r="F27" s="97"/>
      <c r="G27" s="1"/>
    </row>
    <row r="28" spans="1:7" x14ac:dyDescent="0.25">
      <c r="A28" s="1"/>
      <c r="B28" s="98" t="s">
        <v>201</v>
      </c>
      <c r="C28" s="99"/>
      <c r="D28" s="100"/>
      <c r="E28" s="9">
        <v>24705802.361440279</v>
      </c>
      <c r="F28" s="14" t="s">
        <v>3</v>
      </c>
      <c r="G28" s="1"/>
    </row>
    <row r="29" spans="1:7" x14ac:dyDescent="0.25">
      <c r="A29" s="1"/>
      <c r="B29" s="98" t="s">
        <v>202</v>
      </c>
      <c r="C29" s="99"/>
      <c r="D29" s="100"/>
      <c r="E29" s="9">
        <v>24399393</v>
      </c>
      <c r="F29" s="14" t="s">
        <v>3</v>
      </c>
      <c r="G29" s="1"/>
    </row>
    <row r="30" spans="1:7" x14ac:dyDescent="0.2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25">
      <c r="A31" s="1"/>
      <c r="B31" s="106" t="s">
        <v>210</v>
      </c>
      <c r="C31" s="107"/>
      <c r="D31" s="108"/>
      <c r="E31" s="10">
        <f>E28-(E29-E30)</f>
        <v>306409.36144027859</v>
      </c>
      <c r="F31" s="17" t="s">
        <v>3</v>
      </c>
      <c r="G31" s="1"/>
    </row>
    <row r="32" spans="1:7" x14ac:dyDescent="0.25">
      <c r="A32" s="1"/>
      <c r="B32" s="40"/>
      <c r="C32" s="41"/>
      <c r="D32" s="41"/>
      <c r="E32" s="41"/>
      <c r="F32" s="20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5" t="s">
        <v>125</v>
      </c>
      <c r="C34" s="96"/>
      <c r="D34" s="96"/>
      <c r="E34" s="96"/>
      <c r="F34" s="97"/>
      <c r="G34" s="1"/>
    </row>
    <row r="35" spans="1:7" x14ac:dyDescent="0.25">
      <c r="A35" s="1"/>
      <c r="B35" s="109" t="s">
        <v>244</v>
      </c>
      <c r="C35" s="110"/>
      <c r="D35" s="111"/>
      <c r="E35" s="9">
        <v>0</v>
      </c>
      <c r="F35" s="14"/>
      <c r="G35" s="1"/>
    </row>
    <row r="36" spans="1:7" x14ac:dyDescent="0.25">
      <c r="A36" s="1"/>
      <c r="B36" s="109" t="s">
        <v>245</v>
      </c>
      <c r="C36" s="110"/>
      <c r="D36" s="111"/>
      <c r="E36" s="9">
        <v>0</v>
      </c>
      <c r="F36" s="14"/>
      <c r="G36" s="1"/>
    </row>
    <row r="37" spans="1:7" x14ac:dyDescent="0.2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-86977.990845538676</v>
      </c>
      <c r="F37" s="14" t="s">
        <v>3</v>
      </c>
      <c r="G37" s="1"/>
    </row>
    <row r="38" spans="1:7" x14ac:dyDescent="0.2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25">
      <c r="A39" s="1"/>
      <c r="B39" s="112" t="s">
        <v>203</v>
      </c>
      <c r="C39" s="112"/>
      <c r="D39" s="112"/>
      <c r="E39" s="10">
        <f>E37/E38</f>
        <v>-43488.995422769338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4" spans="1:7" x14ac:dyDescent="0.25">
      <c r="A44" s="37"/>
      <c r="B44" s="37"/>
      <c r="C44" s="37"/>
      <c r="D44" s="37"/>
      <c r="E44" s="37"/>
      <c r="F44" s="37"/>
      <c r="G44" s="37"/>
    </row>
    <row r="45" spans="1:7" x14ac:dyDescent="0.25">
      <c r="A45" s="37"/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</sheetData>
  <sheetProtection algorithmName="SHA-512" hashValue="XlNvjN8Z5Z5nq2KPrZ4sa5Ppk7gxwGXEM9or00sk80s+3iC58ZOqHxNMUPgaUdnf4GBvyuN4vTFmZBcgPSyNXQ==" saltValue="46Iw5BQO9hdCLZuoz8+0IQ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25">
      <c r="A10" s="1"/>
      <c r="B10" s="51" t="s">
        <v>243</v>
      </c>
      <c r="C10" s="5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2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3" t="s">
        <v>240</v>
      </c>
      <c r="C11" s="22">
        <v>4688</v>
      </c>
      <c r="D11" s="14" t="s">
        <v>3</v>
      </c>
      <c r="E11" s="9">
        <v>1824</v>
      </c>
      <c r="F11" s="14" t="s">
        <v>3</v>
      </c>
      <c r="G11" s="1"/>
    </row>
    <row r="12" spans="1:7" x14ac:dyDescent="0.25">
      <c r="A12" s="1"/>
      <c r="B12" s="40" t="s">
        <v>48</v>
      </c>
      <c r="C12" s="12">
        <f>SUM(C10:C11)</f>
        <v>4688</v>
      </c>
      <c r="D12" s="13" t="s">
        <v>3</v>
      </c>
      <c r="E12" s="12">
        <f>SUM(E10:E11)</f>
        <v>1824</v>
      </c>
      <c r="F12" s="13" t="s">
        <v>3</v>
      </c>
      <c r="G12" s="1"/>
    </row>
    <row r="13" spans="1:7" x14ac:dyDescent="0.25">
      <c r="A13" s="1"/>
      <c r="B13" s="40" t="s">
        <v>173</v>
      </c>
      <c r="C13" s="12">
        <f>C12*(1+'Fane 12. Nøgletal'!C13)</f>
        <v>4745.1935999999996</v>
      </c>
      <c r="D13" s="13" t="s">
        <v>3</v>
      </c>
      <c r="E13" s="12">
        <f>E12*(1+'Fane 12. Nøgletal'!C13)</f>
        <v>1846.2528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HZf1bjcEHm7waJSFj9TDzWSwW45HkLhWx1wT/tq0Ilsbp0G29ygOyMEv2I5Auh1/bearEHOuS1lyvbwpdNWMQ==" saltValue="btPU4V8r/DouwFnvDQuDy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119</v>
      </c>
      <c r="C8" s="96"/>
      <c r="D8" s="96"/>
      <c r="E8" s="96"/>
      <c r="F8" s="97"/>
      <c r="G8" s="1"/>
    </row>
    <row r="9" spans="1:7" x14ac:dyDescent="0.2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2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120</v>
      </c>
      <c r="C16" s="96"/>
      <c r="D16" s="96"/>
      <c r="E16" s="96"/>
      <c r="F16" s="97"/>
      <c r="G16" s="1"/>
    </row>
    <row r="17" spans="1:7" x14ac:dyDescent="0.25">
      <c r="A17" s="1"/>
      <c r="B17" s="46" t="s">
        <v>16</v>
      </c>
      <c r="C17" s="46" t="s">
        <v>11</v>
      </c>
      <c r="D17" s="47"/>
      <c r="E17" s="46" t="s">
        <v>34</v>
      </c>
      <c r="F17" s="43"/>
      <c r="G17" s="1"/>
    </row>
    <row r="18" spans="1:7" x14ac:dyDescent="0.2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121</v>
      </c>
      <c r="C24" s="96"/>
      <c r="D24" s="96"/>
      <c r="E24" s="96"/>
      <c r="F24" s="97"/>
      <c r="G24" s="1"/>
    </row>
    <row r="25" spans="1:7" x14ac:dyDescent="0.25">
      <c r="A25" s="1"/>
      <c r="B25" s="46" t="s">
        <v>16</v>
      </c>
      <c r="C25" s="46" t="s">
        <v>11</v>
      </c>
      <c r="D25" s="47"/>
      <c r="E25" s="46" t="s">
        <v>34</v>
      </c>
      <c r="F25" s="43"/>
      <c r="G25" s="1"/>
    </row>
    <row r="26" spans="1:7" x14ac:dyDescent="0.2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176</v>
      </c>
      <c r="C32" s="96"/>
      <c r="D32" s="96"/>
      <c r="E32" s="96"/>
      <c r="F32" s="97"/>
      <c r="G32" s="1"/>
    </row>
    <row r="33" spans="1:7" x14ac:dyDescent="0.25">
      <c r="A33" s="1"/>
      <c r="B33" s="46" t="s">
        <v>16</v>
      </c>
      <c r="C33" s="46" t="s">
        <v>11</v>
      </c>
      <c r="D33" s="47"/>
      <c r="E33" s="46" t="s">
        <v>34</v>
      </c>
      <c r="F33" s="43"/>
      <c r="G33" s="1"/>
    </row>
    <row r="34" spans="1:7" x14ac:dyDescent="0.2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bDwL8pXkaO1jpCOZYmPESYryk5D4iWcpirn6OylnwUSWGvr7+S+5t/iZ7qlBk4SqSk58sbnqVYHF/0/F5HaeQ==" saltValue="3jNw8feGEQrhx+ZXsb2GN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2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110</v>
      </c>
      <c r="C15" s="96"/>
      <c r="D15" s="96"/>
      <c r="E15" s="96"/>
      <c r="F15" s="97"/>
      <c r="G15" s="1"/>
    </row>
    <row r="16" spans="1:7" ht="26.25" x14ac:dyDescent="0.2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112</v>
      </c>
      <c r="C22" s="96"/>
      <c r="D22" s="96"/>
      <c r="E22" s="96"/>
      <c r="F22" s="97"/>
      <c r="G22" s="1"/>
    </row>
    <row r="23" spans="1:7" ht="26.25" x14ac:dyDescent="0.2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182</v>
      </c>
      <c r="C29" s="96"/>
      <c r="D29" s="96"/>
      <c r="E29" s="96"/>
      <c r="F29" s="97"/>
      <c r="G29" s="1"/>
    </row>
    <row r="30" spans="1:7" ht="26.25" x14ac:dyDescent="0.2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211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14</v>
      </c>
      <c r="C8" s="20"/>
      <c r="D8" s="1"/>
    </row>
    <row r="9" spans="1:4" x14ac:dyDescent="0.25">
      <c r="A9" s="1"/>
      <c r="B9" s="48" t="s">
        <v>141</v>
      </c>
      <c r="C9" s="26">
        <v>1.2699999999999999E-2</v>
      </c>
      <c r="D9" s="1"/>
    </row>
    <row r="10" spans="1:4" x14ac:dyDescent="0.25">
      <c r="A10" s="1"/>
      <c r="B10" s="48" t="s">
        <v>22</v>
      </c>
      <c r="C10" s="26">
        <v>1.7500000000000002E-2</v>
      </c>
      <c r="D10" s="1"/>
    </row>
    <row r="11" spans="1:4" x14ac:dyDescent="0.25">
      <c r="A11" s="1"/>
      <c r="B11" s="48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5"/>
      <c r="C14" s="97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0" t="s">
        <v>126</v>
      </c>
      <c r="C17" s="20"/>
      <c r="D17" s="1"/>
    </row>
    <row r="18" spans="1:4" x14ac:dyDescent="0.25">
      <c r="A18" s="1"/>
      <c r="B18" s="48" t="s">
        <v>143</v>
      </c>
      <c r="C18" s="23">
        <v>9.1000000000000004E-3</v>
      </c>
      <c r="D18" s="1"/>
    </row>
    <row r="19" spans="1:4" x14ac:dyDescent="0.25">
      <c r="A19" s="1"/>
      <c r="B19" s="48" t="s">
        <v>144</v>
      </c>
      <c r="C19" s="23">
        <v>1.77E-2</v>
      </c>
      <c r="D19" s="1"/>
    </row>
    <row r="20" spans="1:4" x14ac:dyDescent="0.25">
      <c r="A20" s="1"/>
      <c r="B20" s="48" t="s">
        <v>145</v>
      </c>
      <c r="C20" s="23">
        <v>8.6999999999999994E-3</v>
      </c>
      <c r="D20" s="1"/>
    </row>
    <row r="21" spans="1:4" x14ac:dyDescent="0.25">
      <c r="A21" s="1"/>
      <c r="B21" s="48" t="s">
        <v>146</v>
      </c>
      <c r="C21" s="36">
        <v>2.8400000000000002E-2</v>
      </c>
      <c r="D21" s="1"/>
    </row>
    <row r="22" spans="1:4" x14ac:dyDescent="0.25">
      <c r="A22" s="1"/>
      <c r="B22" s="48" t="s">
        <v>186</v>
      </c>
      <c r="C22" s="36">
        <v>2.75E-2</v>
      </c>
      <c r="D22" s="1"/>
    </row>
    <row r="23" spans="1:4" x14ac:dyDescent="0.25">
      <c r="A23" s="1"/>
      <c r="B23" s="40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0" t="s">
        <v>127</v>
      </c>
      <c r="C26" s="20"/>
      <c r="D26" s="1"/>
    </row>
    <row r="27" spans="1:4" x14ac:dyDescent="0.25">
      <c r="A27" s="1"/>
      <c r="B27" s="48" t="s">
        <v>147</v>
      </c>
      <c r="C27" s="26">
        <v>0.02</v>
      </c>
      <c r="D27" s="1"/>
    </row>
    <row r="28" spans="1:4" x14ac:dyDescent="0.25">
      <c r="A28" s="1"/>
      <c r="B28" s="40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161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x14ac:dyDescent="0.25">
      <c r="A9" s="1"/>
      <c r="B9" s="44" t="s">
        <v>25</v>
      </c>
      <c r="C9" s="7">
        <f>'Fane 3. Omkostninger i ØR2020'!E20</f>
        <v>9916594.8608647343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4745.1935999999996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1846.2528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121062.87294862978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-92034.640970877866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-122639.17232859081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-130424.48722807423</v>
      </c>
      <c r="D19" s="8" t="s">
        <v>3</v>
      </c>
      <c r="E19" s="1"/>
    </row>
    <row r="20" spans="1:5" ht="17.100000000000001" customHeight="1" x14ac:dyDescent="0.25">
      <c r="A20" s="1"/>
      <c r="B20" s="49" t="s">
        <v>20</v>
      </c>
      <c r="C20" s="10">
        <f>SUM(C9:C19)</f>
        <v>9699150.879685821</v>
      </c>
      <c r="D20" s="11" t="s">
        <v>3</v>
      </c>
      <c r="E20" s="1"/>
    </row>
    <row r="21" spans="1:5" ht="15" customHeight="1" x14ac:dyDescent="0.25">
      <c r="A21" s="1"/>
      <c r="B21" s="40" t="s">
        <v>12</v>
      </c>
      <c r="C21" s="41"/>
      <c r="D21" s="20"/>
      <c r="E21" s="1"/>
    </row>
    <row r="22" spans="1:5" ht="15" customHeight="1" x14ac:dyDescent="0.25">
      <c r="A22" s="1"/>
      <c r="B22" s="42" t="s">
        <v>12</v>
      </c>
      <c r="C22" s="10">
        <f>'Fane 6. Ikke-påvirkelige omk.'!C15</f>
        <v>12988930.00070988</v>
      </c>
      <c r="D22" s="11" t="s">
        <v>3</v>
      </c>
      <c r="E22" s="1"/>
    </row>
    <row r="23" spans="1:5" ht="15" customHeight="1" x14ac:dyDescent="0.25">
      <c r="A23" s="1"/>
      <c r="B23" s="40" t="s">
        <v>99</v>
      </c>
      <c r="C23" s="41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49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1"/>
      <c r="D27" s="20"/>
      <c r="E27" s="1"/>
    </row>
    <row r="28" spans="1:5" x14ac:dyDescent="0.25">
      <c r="A28" s="1"/>
      <c r="B28" s="50" t="s">
        <v>205</v>
      </c>
      <c r="C28" s="10">
        <f>'Fane 7. Kontrol af ØR2019'!E39</f>
        <v>-43488.995422769338</v>
      </c>
      <c r="D28" s="11" t="s">
        <v>3</v>
      </c>
      <c r="E28" s="1"/>
    </row>
    <row r="29" spans="1:5" x14ac:dyDescent="0.25">
      <c r="A29" s="1"/>
      <c r="B29" s="40" t="s">
        <v>31</v>
      </c>
      <c r="C29" s="32">
        <f>SUM(C20,C22,C26,C28)</f>
        <v>22644591.884972934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/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ht="15" customHeight="1" x14ac:dyDescent="0.25">
      <c r="A9" s="1"/>
      <c r="B9" s="44" t="s">
        <v>26</v>
      </c>
      <c r="C9" s="7">
        <f>'Fane 2.1. Økonomisk ramme 2021'!C20</f>
        <v>9699150.879685821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18</v>
      </c>
      <c r="C12" s="9">
        <f>SUM(C9:C11)*'Fane 12. Nøgletal'!C13</f>
        <v>118329.64073216703</v>
      </c>
      <c r="D12" s="8" t="s">
        <v>3</v>
      </c>
      <c r="E12" s="1"/>
    </row>
    <row r="13" spans="1:5" ht="15" customHeight="1" x14ac:dyDescent="0.25">
      <c r="A13" s="1"/>
      <c r="B13" s="39" t="s">
        <v>9</v>
      </c>
      <c r="C13" s="9">
        <f>-SUM(C9:C12)*'Fane 5. Individuelt eff. krav'!G10</f>
        <v>-89956.778124859615</v>
      </c>
      <c r="D13" s="8" t="s">
        <v>3</v>
      </c>
      <c r="E13" s="1"/>
    </row>
    <row r="14" spans="1:5" ht="15" customHeight="1" x14ac:dyDescent="0.25">
      <c r="A14" s="1"/>
      <c r="B14" s="39" t="s">
        <v>27</v>
      </c>
      <c r="C14" s="9">
        <f>-'Fane 4.1. Gen. krav - drift'!G37</f>
        <v>-121652.66282637963</v>
      </c>
      <c r="D14" s="8" t="s">
        <v>3</v>
      </c>
      <c r="E14" s="1"/>
    </row>
    <row r="15" spans="1:5" ht="15" customHeight="1" x14ac:dyDescent="0.25">
      <c r="A15" s="1"/>
      <c r="B15" s="39" t="s">
        <v>28</v>
      </c>
      <c r="C15" s="9">
        <f>-'Fane 4.2. Gen. krav - anlæg'!G37</f>
        <v>-128385.23515801967</v>
      </c>
      <c r="D15" s="8" t="s">
        <v>3</v>
      </c>
      <c r="E15" s="1"/>
    </row>
    <row r="16" spans="1:5" ht="15" customHeight="1" x14ac:dyDescent="0.25">
      <c r="A16" s="1"/>
      <c r="B16" s="45" t="s">
        <v>20</v>
      </c>
      <c r="C16" s="10">
        <f>SUM(C9:C15)</f>
        <v>9477485.8443087302</v>
      </c>
      <c r="D16" s="11" t="s">
        <v>3</v>
      </c>
      <c r="E16" s="1"/>
    </row>
    <row r="17" spans="1:5" x14ac:dyDescent="0.25">
      <c r="A17" s="1"/>
      <c r="B17" s="40" t="s">
        <v>12</v>
      </c>
      <c r="C17" s="41"/>
      <c r="D17" s="20"/>
      <c r="E17" s="1"/>
    </row>
    <row r="18" spans="1:5" ht="15" customHeight="1" x14ac:dyDescent="0.25">
      <c r="A18" s="1"/>
      <c r="B18" s="42" t="s">
        <v>12</v>
      </c>
      <c r="C18" s="10">
        <f>'Fane 6. Ikke-påvirkelige omk.'!C15*(1+'Fane 12. Nøgletal'!C13)</f>
        <v>13147394.94671854</v>
      </c>
      <c r="D18" s="11" t="s">
        <v>3</v>
      </c>
      <c r="E18" s="1"/>
    </row>
    <row r="19" spans="1:5" ht="15" customHeight="1" x14ac:dyDescent="0.25">
      <c r="A19" s="1"/>
      <c r="B19" s="40" t="s">
        <v>99</v>
      </c>
      <c r="C19" s="41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1"/>
      <c r="D23" s="20"/>
      <c r="E23" s="1"/>
    </row>
    <row r="24" spans="1:5" ht="15" customHeight="1" x14ac:dyDescent="0.25">
      <c r="A24" s="1"/>
      <c r="B24" s="50" t="s">
        <v>205</v>
      </c>
      <c r="C24" s="10">
        <f>'Fane 7. Kontrol af ØR2019'!E39</f>
        <v>-43488.995422769338</v>
      </c>
      <c r="D24" s="11" t="s">
        <v>3</v>
      </c>
      <c r="E24" s="1"/>
    </row>
    <row r="25" spans="1:5" x14ac:dyDescent="0.25">
      <c r="A25" s="1"/>
      <c r="B25" s="40" t="s">
        <v>32</v>
      </c>
      <c r="C25" s="12">
        <f>SUM(C16,C18,C22,C24)</f>
        <v>22581391.795604501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21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4" t="s">
        <v>165</v>
      </c>
      <c r="C8" s="7">
        <f>'Fane 2.2. Økonomisk ramme 2022'!C16</f>
        <v>9477485.8443087302</v>
      </c>
      <c r="D8" s="8" t="s">
        <v>3</v>
      </c>
      <c r="E8" s="1"/>
    </row>
    <row r="9" spans="1:5" ht="15" customHeight="1" x14ac:dyDescent="0.25">
      <c r="A9" s="1"/>
      <c r="B9" s="44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115625.32730056651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-87900.899970904968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drift'!G43</f>
        <v>-120674.08880660422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anlæg'!G43</f>
        <v>-126377.86781370647</v>
      </c>
      <c r="D14" s="8" t="s">
        <v>3</v>
      </c>
      <c r="E14" s="1"/>
    </row>
    <row r="15" spans="1:5" x14ac:dyDescent="0.25">
      <c r="A15" s="1"/>
      <c r="B15" s="45" t="s">
        <v>20</v>
      </c>
      <c r="C15" s="10">
        <f>SUM(C8:C14)</f>
        <v>9258158.3150180802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omk.'!C15*(1+'Fane 12. Nøgletal'!C13)^2</f>
        <v>13307793.165068507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0" t="s">
        <v>109</v>
      </c>
      <c r="C22" s="12">
        <f>SUM(C15,C17,C21)</f>
        <v>22565951.480086587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21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4" t="s">
        <v>166</v>
      </c>
      <c r="C8" s="7">
        <f>'Fane 2.3. Økonomisk ramme 2023'!C15</f>
        <v>9258158.3150180802</v>
      </c>
      <c r="D8" s="8" t="s">
        <v>3</v>
      </c>
      <c r="E8" s="1"/>
    </row>
    <row r="9" spans="1:5" ht="15" customHeight="1" x14ac:dyDescent="0.25">
      <c r="A9" s="1"/>
      <c r="B9" s="44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112949.53144322059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-85866.701499944407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drift'!G49</f>
        <v>-119703.38643624389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anlæg'!G49</f>
        <v>-124401.88666150525</v>
      </c>
      <c r="D14" s="8" t="s">
        <v>3</v>
      </c>
      <c r="E14" s="1"/>
    </row>
    <row r="15" spans="1:5" x14ac:dyDescent="0.25">
      <c r="A15" s="1"/>
      <c r="B15" s="45" t="s">
        <v>20</v>
      </c>
      <c r="C15" s="10">
        <f>SUM(C8:C14)</f>
        <v>9041135.8718636073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omk.'!C15*(1+'Fane 12. Nøgletal'!C13)^3</f>
        <v>13470148.241682343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0" t="s">
        <v>242</v>
      </c>
      <c r="C22" s="12">
        <f>SUM(C15,C17,C21)</f>
        <v>22511284.113545951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167</v>
      </c>
      <c r="C8" s="41"/>
      <c r="D8" s="41"/>
      <c r="E8" s="41"/>
      <c r="F8" s="20"/>
      <c r="G8" s="1"/>
    </row>
    <row r="9" spans="1:7" x14ac:dyDescent="0.25">
      <c r="A9" s="1"/>
      <c r="B9" s="92" t="s">
        <v>23</v>
      </c>
      <c r="C9" s="93"/>
      <c r="D9" s="94"/>
      <c r="E9" s="7">
        <v>10099271.259572616</v>
      </c>
      <c r="F9" s="8" t="s">
        <v>3</v>
      </c>
      <c r="G9" s="1"/>
    </row>
    <row r="10" spans="1:7" ht="15" customHeight="1" x14ac:dyDescent="0.25">
      <c r="A10" s="1"/>
      <c r="B10" s="77" t="s">
        <v>45</v>
      </c>
      <c r="C10" s="78"/>
      <c r="D10" s="79"/>
      <c r="E10" s="7">
        <v>0</v>
      </c>
      <c r="F10" s="8" t="s">
        <v>3</v>
      </c>
      <c r="G10" s="1"/>
    </row>
    <row r="11" spans="1:7" ht="15" customHeight="1" x14ac:dyDescent="0.25">
      <c r="A11" s="1"/>
      <c r="B11" s="77" t="s">
        <v>46</v>
      </c>
      <c r="C11" s="78"/>
      <c r="D11" s="79"/>
      <c r="E11" s="9">
        <v>0</v>
      </c>
      <c r="F11" s="8" t="s">
        <v>3</v>
      </c>
      <c r="G11" s="1"/>
    </row>
    <row r="12" spans="1:7" x14ac:dyDescent="0.2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2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18</v>
      </c>
      <c r="C16" s="78"/>
      <c r="D16" s="79"/>
      <c r="E16" s="9">
        <f>E9*'Fane 12. Nøgletal'!C11+SUM(E10:E15)*'Fane 12. Nøgletal'!C12</f>
        <v>170677.68428677719</v>
      </c>
      <c r="F16" s="8" t="s">
        <v>3</v>
      </c>
      <c r="G16" s="1"/>
    </row>
    <row r="17" spans="1:7" x14ac:dyDescent="0.25">
      <c r="A17" s="1"/>
      <c r="B17" s="77" t="s">
        <v>9</v>
      </c>
      <c r="C17" s="78"/>
      <c r="D17" s="79"/>
      <c r="E17" s="9">
        <f>-SUM(E9:E16)*'Fane 5. Individuelt eff. krav'!G9</f>
        <v>-188711.44265499542</v>
      </c>
      <c r="F17" s="8" t="s">
        <v>3</v>
      </c>
      <c r="G17" s="1"/>
    </row>
    <row r="18" spans="1:7" x14ac:dyDescent="0.25">
      <c r="A18" s="1"/>
      <c r="B18" s="77" t="s">
        <v>27</v>
      </c>
      <c r="C18" s="78"/>
      <c r="D18" s="79"/>
      <c r="E18" s="9">
        <f>-'Fane 4.1. Gen. krav - drift'!G25</f>
        <v>-123536.8409781809</v>
      </c>
      <c r="F18" s="8" t="s">
        <v>3</v>
      </c>
      <c r="G18" s="1"/>
    </row>
    <row r="19" spans="1:7" x14ac:dyDescent="0.25">
      <c r="A19" s="1"/>
      <c r="B19" s="77" t="s">
        <v>28</v>
      </c>
      <c r="C19" s="78"/>
      <c r="D19" s="79"/>
      <c r="E19" s="9">
        <f>-'Fane 4.2. Gen. krav - anlæg'!G25</f>
        <v>-41105.799361483056</v>
      </c>
      <c r="F19" s="8" t="s">
        <v>3</v>
      </c>
      <c r="G19" s="1"/>
    </row>
    <row r="20" spans="1:7" x14ac:dyDescent="0.25">
      <c r="A20" s="1"/>
      <c r="B20" s="80" t="s">
        <v>20</v>
      </c>
      <c r="C20" s="81"/>
      <c r="D20" s="82"/>
      <c r="E20" s="10">
        <f>SUM(E9:E19)</f>
        <v>9916594.8608647343</v>
      </c>
      <c r="F20" s="11" t="s">
        <v>3</v>
      </c>
      <c r="G20" s="1"/>
    </row>
    <row r="21" spans="1:7" x14ac:dyDescent="0.25">
      <c r="A21" s="1"/>
      <c r="B21" s="89" t="s">
        <v>12</v>
      </c>
      <c r="C21" s="90"/>
      <c r="D21" s="90"/>
      <c r="E21" s="41"/>
      <c r="F21" s="20"/>
      <c r="G21" s="1"/>
    </row>
    <row r="22" spans="1:7" x14ac:dyDescent="0.25">
      <c r="A22" s="1"/>
      <c r="B22" s="83" t="s">
        <v>12</v>
      </c>
      <c r="C22" s="84"/>
      <c r="D22" s="85"/>
      <c r="E22" s="10">
        <v>13537263.170308681</v>
      </c>
      <c r="F22" s="11" t="s">
        <v>3</v>
      </c>
      <c r="G22" s="1"/>
    </row>
    <row r="23" spans="1:7" ht="15" customHeight="1" x14ac:dyDescent="0.25">
      <c r="A23" s="1"/>
      <c r="B23" s="89" t="s">
        <v>99</v>
      </c>
      <c r="C23" s="90"/>
      <c r="D23" s="90"/>
      <c r="E23" s="41"/>
      <c r="F23" s="41"/>
      <c r="G23" s="1"/>
    </row>
    <row r="24" spans="1:7" ht="14.25" customHeight="1" x14ac:dyDescent="0.2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2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2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2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25">
      <c r="A28" s="1"/>
      <c r="B28" s="86" t="s">
        <v>229</v>
      </c>
      <c r="C28" s="87"/>
      <c r="D28" s="88"/>
      <c r="E28" s="10">
        <v>173098</v>
      </c>
      <c r="F28" s="11" t="s">
        <v>3</v>
      </c>
      <c r="G28" s="1"/>
    </row>
    <row r="29" spans="1:7" x14ac:dyDescent="0.2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25">
      <c r="A30" s="1"/>
      <c r="B30" s="86" t="s">
        <v>231</v>
      </c>
      <c r="C30" s="87"/>
      <c r="D30" s="88"/>
      <c r="E30" s="10">
        <v>1702572.9851115753</v>
      </c>
      <c r="F30" s="11" t="s">
        <v>3</v>
      </c>
      <c r="G30" s="1"/>
    </row>
    <row r="31" spans="1:7" x14ac:dyDescent="0.25">
      <c r="A31" s="1"/>
      <c r="B31" s="40" t="s">
        <v>232</v>
      </c>
      <c r="C31" s="41"/>
      <c r="D31" s="41"/>
      <c r="E31" s="41"/>
      <c r="F31" s="20"/>
      <c r="G31" s="1"/>
    </row>
    <row r="32" spans="1:7" x14ac:dyDescent="0.25">
      <c r="A32" s="1"/>
      <c r="B32" s="83" t="s">
        <v>233</v>
      </c>
      <c r="C32" s="84"/>
      <c r="D32" s="85"/>
      <c r="E32" s="10">
        <v>0</v>
      </c>
      <c r="F32" s="11" t="s">
        <v>3</v>
      </c>
      <c r="G32" s="1"/>
    </row>
    <row r="33" spans="1:7" x14ac:dyDescent="0.25">
      <c r="A33" s="1"/>
      <c r="B33" s="40" t="s">
        <v>24</v>
      </c>
      <c r="C33" s="41"/>
      <c r="D33" s="41"/>
      <c r="E33" s="12">
        <f>SUM(E30,E26,E28,E22,E20,E32)</f>
        <v>25329529.016284991</v>
      </c>
      <c r="F33" s="13" t="s">
        <v>3</v>
      </c>
      <c r="G33" s="1"/>
    </row>
    <row r="34" spans="1:7" ht="28.15" customHeight="1" x14ac:dyDescent="0.25">
      <c r="A34" s="1"/>
      <c r="B34" s="74" t="s">
        <v>179</v>
      </c>
      <c r="C34" s="75"/>
      <c r="D34" s="75"/>
      <c r="E34" s="75"/>
      <c r="F34" s="76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2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2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53</v>
      </c>
      <c r="C5" s="99"/>
      <c r="D5" s="99"/>
      <c r="E5" s="99"/>
      <c r="F5" s="100"/>
      <c r="G5" s="24">
        <v>6266874.0174501445</v>
      </c>
      <c r="H5" s="14" t="s">
        <v>3</v>
      </c>
      <c r="I5" s="1"/>
    </row>
    <row r="6" spans="1:9" x14ac:dyDescent="0.25">
      <c r="A6" s="1"/>
      <c r="B6" s="98" t="s">
        <v>54</v>
      </c>
      <c r="C6" s="99"/>
      <c r="D6" s="99"/>
      <c r="E6" s="99"/>
      <c r="F6" s="100"/>
      <c r="G6" s="24">
        <f>G5*'Fane 12. Nøgletal'!C27</f>
        <v>125337.48034900289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6219534.0511223255</v>
      </c>
      <c r="H10" s="14" t="s">
        <v>3</v>
      </c>
      <c r="I10" s="1"/>
    </row>
    <row r="11" spans="1:9" x14ac:dyDescent="0.2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2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124390.68102244652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6198151.2930545667</v>
      </c>
      <c r="H16" s="14" t="s">
        <v>3</v>
      </c>
      <c r="I16" s="1"/>
    </row>
    <row r="17" spans="1:9" x14ac:dyDescent="0.25">
      <c r="A17" s="1"/>
      <c r="B17" s="98" t="s">
        <v>148</v>
      </c>
      <c r="C17" s="99"/>
      <c r="D17" s="99"/>
      <c r="E17" s="99"/>
      <c r="F17" s="100"/>
      <c r="G17" s="24">
        <v>0</v>
      </c>
      <c r="H17" s="14" t="s">
        <v>3</v>
      </c>
      <c r="I17" s="1"/>
    </row>
    <row r="18" spans="1:9" x14ac:dyDescent="0.2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2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123963.02586109133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6176842.0489090448</v>
      </c>
      <c r="H23" s="14" t="s">
        <v>3</v>
      </c>
      <c r="I23" s="1"/>
    </row>
    <row r="24" spans="1:9" x14ac:dyDescent="0.2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2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123536.8409781809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6127155.5314676203</v>
      </c>
      <c r="H29" s="14" t="s">
        <v>3</v>
      </c>
      <c r="I29" s="1"/>
    </row>
    <row r="30" spans="1:9" x14ac:dyDescent="0.2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4803.0849619199998</v>
      </c>
      <c r="H30" s="14" t="s">
        <v>3</v>
      </c>
      <c r="I30" s="1"/>
    </row>
    <row r="31" spans="1:9" x14ac:dyDescent="0.2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122639.17232859081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6082633.1413189815</v>
      </c>
      <c r="H35" s="14" t="s">
        <v>3</v>
      </c>
      <c r="I35" s="1"/>
    </row>
    <row r="36" spans="1:9" x14ac:dyDescent="0.2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121652.66282637963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6033704.4403302111</v>
      </c>
      <c r="H41" s="14" t="s">
        <v>3</v>
      </c>
      <c r="I41" s="1"/>
    </row>
    <row r="42" spans="1:9" x14ac:dyDescent="0.2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120674.08880660422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2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5985169.3218121948</v>
      </c>
      <c r="H47" s="14" t="s">
        <v>3</v>
      </c>
      <c r="I47" s="1"/>
    </row>
    <row r="48" spans="1:9" x14ac:dyDescent="0.2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119703.38643624389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72</v>
      </c>
      <c r="C5" s="99"/>
      <c r="D5" s="99"/>
      <c r="E5" s="99"/>
      <c r="F5" s="100"/>
      <c r="G5" s="24">
        <v>4604939.6396521218</v>
      </c>
      <c r="H5" s="14" t="s">
        <v>3</v>
      </c>
      <c r="I5" s="1"/>
    </row>
    <row r="6" spans="1:9" x14ac:dyDescent="0.25">
      <c r="A6" s="1"/>
      <c r="B6" s="98" t="s">
        <v>69</v>
      </c>
      <c r="C6" s="99"/>
      <c r="D6" s="99"/>
      <c r="E6" s="99"/>
      <c r="F6" s="100"/>
      <c r="G6" s="24">
        <f>G5*'Fane 12. Nøgletal'!C18</f>
        <v>41904.950720834313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4620985.2294807145</v>
      </c>
      <c r="H10" s="14" t="s">
        <v>3</v>
      </c>
      <c r="I10" s="1"/>
    </row>
    <row r="11" spans="1:9" x14ac:dyDescent="0.2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2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42050.965588274506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4656318.2529522218</v>
      </c>
      <c r="H16" s="14" t="s">
        <v>3</v>
      </c>
      <c r="I16" s="1"/>
    </row>
    <row r="17" spans="1:9" x14ac:dyDescent="0.25">
      <c r="A17" s="1"/>
      <c r="B17" s="98" t="s">
        <v>149</v>
      </c>
      <c r="C17" s="99"/>
      <c r="D17" s="99"/>
      <c r="E17" s="99"/>
      <c r="F17" s="100"/>
      <c r="G17" s="24">
        <v>30741.519619449693</v>
      </c>
      <c r="H17" s="14" t="s">
        <v>3</v>
      </c>
      <c r="I17" s="1"/>
    </row>
    <row r="18" spans="1:9" x14ac:dyDescent="0.25">
      <c r="A18" s="1"/>
      <c r="B18" s="101" t="s">
        <v>79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2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40777.420021373538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4724804.5243083974</v>
      </c>
      <c r="H23" s="14" t="s">
        <v>3</v>
      </c>
      <c r="I23" s="1"/>
    </row>
    <row r="24" spans="1:9" x14ac:dyDescent="0.25">
      <c r="A24" s="1"/>
      <c r="B24" s="101" t="s">
        <v>83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2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41105.799361483056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4740839.8493912667</v>
      </c>
      <c r="H29" s="14" t="s">
        <v>3</v>
      </c>
      <c r="I29" s="1"/>
    </row>
    <row r="30" spans="1:9" x14ac:dyDescent="0.2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1868.77708416</v>
      </c>
      <c r="H30" s="14" t="s">
        <v>3</v>
      </c>
      <c r="I30" s="1"/>
    </row>
    <row r="31" spans="1:9" x14ac:dyDescent="0.2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130424.48722807423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4668554.0057461699</v>
      </c>
      <c r="H35" s="14" t="s">
        <v>3</v>
      </c>
      <c r="I35" s="1"/>
    </row>
    <row r="36" spans="1:9" x14ac:dyDescent="0.2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128385.23515801967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4595558.8295893259</v>
      </c>
      <c r="H41" s="14" t="s">
        <v>3</v>
      </c>
      <c r="I41" s="1"/>
    </row>
    <row r="42" spans="1:9" x14ac:dyDescent="0.2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126377.86781370647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2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4523704.9695092821</v>
      </c>
      <c r="H47" s="14" t="s">
        <v>3</v>
      </c>
      <c r="I47" s="1"/>
    </row>
    <row r="48" spans="1:9" x14ac:dyDescent="0.2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124401.88666150525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124</v>
      </c>
      <c r="C9" s="99"/>
      <c r="D9" s="99"/>
      <c r="E9" s="99"/>
      <c r="F9" s="100"/>
      <c r="G9" s="23">
        <v>1.8375110108782941E-2</v>
      </c>
      <c r="H9" s="14"/>
      <c r="I9" s="1"/>
    </row>
    <row r="10" spans="1:9" x14ac:dyDescent="0.25">
      <c r="A10" s="1"/>
      <c r="B10" s="98" t="s">
        <v>181</v>
      </c>
      <c r="C10" s="99"/>
      <c r="D10" s="99"/>
      <c r="E10" s="99"/>
      <c r="F10" s="100"/>
      <c r="G10" s="23">
        <v>9.162918931977633E-3</v>
      </c>
      <c r="H10" s="14"/>
      <c r="I10" s="1"/>
    </row>
    <row r="11" spans="1:9" x14ac:dyDescent="0.2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2020-10-23T08:37:57Z</dcterms:modified>
</cp:coreProperties>
</file>