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Strømmen Vandværk (V175)\ØR2024\"/>
    </mc:Choice>
  </mc:AlternateContent>
  <xr:revisionPtr revIDLastSave="0" documentId="13_ncr:1_{0D7CAC27-C88A-4BB2-B91E-0945F82BE1D6}" xr6:coauthVersionLast="36" xr6:coauthVersionMax="36" xr10:uidLastSave="{00000000-0000-0000-0000-000000000000}"/>
  <bookViews>
    <workbookView xWindow="3110" yWindow="990" windowWidth="12740"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5" i="4" l="1"/>
  <c r="E15" i="3"/>
  <c r="E24" i="2" l="1"/>
  <c r="E23" i="16" l="1"/>
  <c r="E31" i="16" s="1"/>
  <c r="E33" i="16" s="1"/>
  <c r="E27" i="16" l="1"/>
  <c r="E9" i="2"/>
  <c r="G19" i="15" l="1"/>
  <c r="E17" i="5" l="1"/>
  <c r="E17" i="4"/>
  <c r="E17" i="3"/>
  <c r="E26" i="2"/>
  <c r="J11" i="9" l="1"/>
  <c r="H11" i="9"/>
  <c r="C13" i="12" l="1"/>
  <c r="C14" i="12" s="1"/>
  <c r="E13" i="12"/>
  <c r="E14" i="12" s="1"/>
  <c r="E14" i="11"/>
  <c r="E15" i="11" s="1"/>
  <c r="C14" i="11"/>
  <c r="C15" i="11" s="1"/>
  <c r="C18" i="7"/>
  <c r="C19" i="7"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<sst xmlns="http://schemas.openxmlformats.org/spreadsheetml/2006/main" count="348" uniqueCount="152">
  <si>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</si>
  <si>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</si>
  <si>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</si>
  <si>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</si>
  <si>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</si>
  <si>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</si>
  <si>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</si>
  <si>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</si>
  <si>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</si>
  <si>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</si>
  <si>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</si>
  <si>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</si>
  <si>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</si>
  <si>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</si>
  <si>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</si>
  <si>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</si>
  <si>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</si>
  <si>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</si>
  <si>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</si>
  <si>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</si>
  <si>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</si>
  <si>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</si>
  <si>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</si>
  <si>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</si>
  <si>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</si>
  <si>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</si>
  <si>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</si>
  <si>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</si>
  <si>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</si>
  <si>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</si>
  <si>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</si>
  <si>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</si>
  <si>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</si>
  <si>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</si>
  <si>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</si>
  <si>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</si>
  <si>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</si>
  <si>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</si>
  <si>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</si>
  <si>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</si>
  <si>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</si>
  <si>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</si>
  <si>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</si>
  <si>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</si>
  <si>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</si>
  <si>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</si>
  <si>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</si>
  <si>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</si>
  <si>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</si>
  <si>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</si>
  <si>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</si>
  <si>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</si>
  <si>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</si>
  <si>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</si>
  <si>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</si>
  <si>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</si>
  <si>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</si>
  <si>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</si>
  <si>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</si>
  <si>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</si>
  <si>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</si>
  <si>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</si>
  <si>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</si>
  <si>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</si>
  <si>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</si>
  <si>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</si>
  <si>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</si>
  <si>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</si>
  <si>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</si>
  <si>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</si>
  <si>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</si>
  <si>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</si>
  <si>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</si>
  <si>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</si>
  <si>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</si>
  <si>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</si>
  <si>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</si>
  <si>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</si>
  <si>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</si>
  <si>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</si>
  <si>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</si>
  <si>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</si>
  <si>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</si>
  <si>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</si>
  <si>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</si>
  <si>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</si>
  <si>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</si>
  <si>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</si>
  <si>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</si>
  <si>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</si>
  <si>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</si>
  <si>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</si>
  <si>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</si>
  <si>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</si>
  <si>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</si>
  <si>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</si>
  <si>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</si>
  <si>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</si>
  <si>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</si>
  <si>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</si>
  <si>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</si>
  <si>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</si>
  <si>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</si>
  <si>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</si>
  <si>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</si>
  <si>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</si>
  <si>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</si>
  <si>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</si>
  <si>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</si>
  <si>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</si>
  <si>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</si>
  <si>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</si>
  <si>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</si>
  <si>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</si>
  <si>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</si>
  <si>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</si>
  <si>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</si>
  <si>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</si>
  <si>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</si>
  <si>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</si>
  <si>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</si>
  <si>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</si>
  <si>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</si>
  <si>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</si>
  <si>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</si>
  <si>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</si>
  <si>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</si>
  <si>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</si>
  <si>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</si>
  <si>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</si>
  <si>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</si>
  <si>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</si>
  <si>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</si>
  <si>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</si>
  <si>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Fradrag i den økonomiske ramme for 2029</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</si>
  <si>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</si>
  <si>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</si>
  <si>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</si>
  <si>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</si>
  <si>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</si>
  <si>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Ejendomsskat</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</si>
  <si>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</si>
  <si>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</si>
  <si>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</si>
  <si>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</si>
  <si>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</si>
  <si>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</si>
  <si>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</si>
  <si>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</si>
  <si>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</si>
  <si>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</si>
  <si>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Fane 5: Kontrol med overholdelse af den økonomiske ramme for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</si>
</sst>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3" fontId="8" fillId="7" borderId="1" xfId="0" quotePrefix="1"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7" zoomScaleNormal="100" zoomScalePageLayoutView="87" workbookViewId="0"/>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8" width="9.1796875" style="2"/>
    <col min="9" max="9" width="12.1796875" style="2" customWidth="1"/>
    <col min="10" max="16384" width="9.1796875" style="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
      <c r="C3" s="1"/>
      <c r="D3" s="1"/>
      <c r="E3" s="1"/>
      <c r="F3" s="1"/>
      <c r="G3" s="1"/>
      <c r="H3" s="1"/>
      <c r="I3" s="1"/>
    </row>
    <row r="4" spans="1:9" ht="15" customHeight="1" x14ac:dyDescent="0.35">
      <c r="A4" s="1"/>
      <c r="B4" s="1"/>
      <c r="C4" s="1"/>
      <c r="D4" s="1"/>
      <c r="E4" s="1"/>
      <c r="F4" s="1"/>
      <c r="G4" s="1"/>
      <c r="H4" s="1"/>
      <c r="I4" s="1"/>
    </row>
    <row r="5" spans="1:9" x14ac:dyDescent="0.35">
      <c r="A5" s="1"/>
      <c r="B5" s="1"/>
      <c r="C5" s="1"/>
      <c r="D5" s="1"/>
      <c r="E5" s="1"/>
      <c r="F5" s="1"/>
      <c r="G5" s="1"/>
      <c r="H5" s="1"/>
      <c r="I5" s="1"/>
    </row>
    <row r="6" spans="1:9" ht="15" customHeight="1" x14ac:dyDescent="0.35">
      <c r="A6" s="1"/>
      <c r="B6" s="1"/>
      <c r="C6" s="3"/>
      <c r="D6" s="86" t="s">
        <v>4</v>
      </c>
      <c r="E6" s="86"/>
      <c r="F6" s="86"/>
      <c r="G6" s="86"/>
      <c r="H6" s="3"/>
      <c r="I6" s="1"/>
    </row>
    <row r="7" spans="1:9" ht="15" customHeight="1" x14ac:dyDescent="0.35">
      <c r="A7" s="1"/>
      <c r="B7" s="1"/>
      <c r="C7" s="3"/>
      <c r="D7" s="86"/>
      <c r="E7" s="86"/>
      <c r="F7" s="86"/>
      <c r="G7" s="86"/>
      <c r="H7" s="3"/>
      <c r="I7" s="1"/>
    </row>
    <row r="8" spans="1:9" ht="15.5" x14ac:dyDescent="0.35">
      <c r="A8" s="1"/>
      <c r="B8" s="1"/>
      <c r="C8" s="4"/>
      <c r="D8" s="88" t="s">
        <v>127</v>
      </c>
      <c r="E8" s="88"/>
      <c r="F8" s="88"/>
      <c r="G8" s="88"/>
      <c r="H8" s="1"/>
      <c r="I8" s="1"/>
    </row>
    <row r="9" spans="1:9" x14ac:dyDescent="0.35">
      <c r="A9" s="1"/>
      <c r="B9" s="1"/>
      <c r="C9" s="5"/>
      <c r="D9" s="5"/>
      <c r="E9" s="5"/>
      <c r="F9" s="5"/>
      <c r="G9" s="5"/>
      <c r="H9" s="5"/>
      <c r="I9" s="1"/>
    </row>
    <row r="10" spans="1:9" x14ac:dyDescent="0.35">
      <c r="A10" s="1"/>
      <c r="B10" s="5"/>
      <c r="C10" s="5"/>
      <c r="D10" s="5"/>
      <c r="E10" s="5"/>
      <c r="F10" s="5"/>
      <c r="G10" s="5"/>
      <c r="H10" s="5"/>
      <c r="I10" s="1"/>
    </row>
    <row r="11" spans="1:9" x14ac:dyDescent="0.35">
      <c r="A11" s="1"/>
      <c r="B11" s="5"/>
      <c r="C11" s="5"/>
      <c r="D11" s="87" t="s">
        <v>5</v>
      </c>
      <c r="E11" s="87"/>
      <c r="F11" s="87"/>
      <c r="G11" s="87"/>
      <c r="H11" s="5"/>
      <c r="I11" s="1"/>
    </row>
    <row r="12" spans="1:9" x14ac:dyDescent="0.35">
      <c r="A12" s="1"/>
      <c r="B12" s="1"/>
      <c r="C12" s="1"/>
      <c r="D12" s="1"/>
      <c r="E12" s="1"/>
      <c r="F12" s="1"/>
      <c r="G12" s="1"/>
      <c r="H12" s="1"/>
      <c r="I12" s="1"/>
    </row>
    <row r="13" spans="1:9" x14ac:dyDescent="0.35">
      <c r="A13" s="1"/>
      <c r="B13" s="1"/>
      <c r="C13" s="6" t="s">
        <v>6</v>
      </c>
      <c r="D13" s="83" t="s">
        <v>80</v>
      </c>
      <c r="E13" s="84"/>
      <c r="F13" s="84"/>
      <c r="G13" s="85"/>
      <c r="H13" s="1"/>
      <c r="I13" s="1"/>
    </row>
    <row r="14" spans="1:9" x14ac:dyDescent="0.35">
      <c r="A14" s="1"/>
      <c r="B14" s="1"/>
      <c r="C14" s="6" t="s">
        <v>14</v>
      </c>
      <c r="D14" s="83" t="s">
        <v>110</v>
      </c>
      <c r="E14" s="84"/>
      <c r="F14" s="84"/>
      <c r="G14" s="85"/>
      <c r="H14" s="1"/>
      <c r="I14" s="1"/>
    </row>
    <row r="15" spans="1:9" x14ac:dyDescent="0.35">
      <c r="A15" s="1"/>
      <c r="B15" s="1"/>
      <c r="C15" s="6" t="s">
        <v>26</v>
      </c>
      <c r="D15" s="83" t="s">
        <v>68</v>
      </c>
      <c r="E15" s="84"/>
      <c r="F15" s="84"/>
      <c r="G15" s="85"/>
      <c r="H15" s="1"/>
      <c r="I15" s="1"/>
    </row>
    <row r="16" spans="1:9" x14ac:dyDescent="0.35">
      <c r="A16" s="1"/>
      <c r="B16" s="1"/>
      <c r="C16" s="6" t="s">
        <v>27</v>
      </c>
      <c r="D16" s="83" t="s">
        <v>107</v>
      </c>
      <c r="E16" s="84"/>
      <c r="F16" s="84"/>
      <c r="G16" s="85"/>
      <c r="H16" s="1"/>
      <c r="I16" s="1"/>
    </row>
    <row r="17" spans="1:9" x14ac:dyDescent="0.35">
      <c r="A17" s="1"/>
      <c r="B17" s="1"/>
      <c r="C17" s="6" t="s">
        <v>45</v>
      </c>
      <c r="D17" s="83" t="s">
        <v>108</v>
      </c>
      <c r="E17" s="84"/>
      <c r="F17" s="84"/>
      <c r="G17" s="85"/>
      <c r="H17" s="1"/>
      <c r="I17" s="1"/>
    </row>
    <row r="18" spans="1:9" x14ac:dyDescent="0.35">
      <c r="A18" s="1"/>
      <c r="B18" s="1"/>
      <c r="C18" s="6" t="s">
        <v>7</v>
      </c>
      <c r="D18" s="80" t="s">
        <v>11</v>
      </c>
      <c r="E18" s="81"/>
      <c r="F18" s="81"/>
      <c r="G18" s="82"/>
      <c r="H18" s="1"/>
      <c r="I18" s="1"/>
    </row>
    <row r="19" spans="1:9" x14ac:dyDescent="0.35">
      <c r="A19" s="1"/>
      <c r="B19" s="1"/>
      <c r="C19" s="6" t="s">
        <v>8</v>
      </c>
      <c r="D19" s="74" t="s">
        <v>109</v>
      </c>
      <c r="E19" s="75"/>
      <c r="F19" s="75"/>
      <c r="G19" s="76"/>
      <c r="H19" s="1"/>
      <c r="I19" s="1"/>
    </row>
    <row r="20" spans="1:9" x14ac:dyDescent="0.35">
      <c r="A20" s="1"/>
      <c r="B20" s="1"/>
      <c r="C20" s="6" t="s">
        <v>42</v>
      </c>
      <c r="D20" s="74" t="s">
        <v>83</v>
      </c>
      <c r="E20" s="75"/>
      <c r="F20" s="75"/>
      <c r="G20" s="76"/>
      <c r="H20" s="1"/>
      <c r="I20" s="1"/>
    </row>
    <row r="21" spans="1:9" x14ac:dyDescent="0.35">
      <c r="A21" s="1"/>
      <c r="B21" s="1"/>
      <c r="C21" s="6" t="s">
        <v>106</v>
      </c>
      <c r="D21" s="74" t="s">
        <v>79</v>
      </c>
      <c r="E21" s="75"/>
      <c r="F21" s="75"/>
      <c r="G21" s="76"/>
      <c r="H21" s="1"/>
      <c r="I21" s="1"/>
    </row>
    <row r="22" spans="1:9" x14ac:dyDescent="0.35">
      <c r="A22" s="1"/>
      <c r="B22" s="1"/>
      <c r="C22" s="6" t="s">
        <v>90</v>
      </c>
      <c r="D22" s="74" t="s">
        <v>33</v>
      </c>
      <c r="E22" s="75"/>
      <c r="F22" s="75"/>
      <c r="G22" s="76"/>
      <c r="H22" s="1"/>
      <c r="I22" s="1"/>
    </row>
    <row r="23" spans="1:9" x14ac:dyDescent="0.35">
      <c r="A23" s="1"/>
      <c r="B23" s="1"/>
      <c r="C23" s="6" t="s">
        <v>91</v>
      </c>
      <c r="D23" s="74" t="s">
        <v>34</v>
      </c>
      <c r="E23" s="75"/>
      <c r="F23" s="75"/>
      <c r="G23" s="76"/>
      <c r="H23" s="1"/>
      <c r="I23" s="1"/>
    </row>
    <row r="24" spans="1:9" x14ac:dyDescent="0.35">
      <c r="A24" s="1"/>
      <c r="B24" s="1"/>
      <c r="C24" s="6" t="s">
        <v>9</v>
      </c>
      <c r="D24" s="74" t="s">
        <v>48</v>
      </c>
      <c r="E24" s="75"/>
      <c r="F24" s="75"/>
      <c r="G24" s="76"/>
      <c r="H24" s="1"/>
      <c r="I24" s="1"/>
    </row>
    <row r="25" spans="1:9" x14ac:dyDescent="0.35">
      <c r="A25" s="1"/>
      <c r="B25" s="1"/>
      <c r="C25" s="6" t="s">
        <v>37</v>
      </c>
      <c r="D25" s="74" t="s">
        <v>28</v>
      </c>
      <c r="E25" s="75"/>
      <c r="F25" s="75"/>
      <c r="G25" s="76"/>
      <c r="H25" s="1"/>
      <c r="I25" s="1"/>
    </row>
    <row r="26" spans="1:9" x14ac:dyDescent="0.35">
      <c r="A26" s="1"/>
      <c r="B26" s="1"/>
      <c r="C26" s="6" t="s">
        <v>92</v>
      </c>
      <c r="D26" s="77" t="s">
        <v>43</v>
      </c>
      <c r="E26" s="78"/>
      <c r="F26" s="78"/>
      <c r="G26" s="79"/>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row r="51" spans="1:9" x14ac:dyDescent="0.35">
      <c r="A51" s="30"/>
      <c r="B51" s="30"/>
      <c r="C51" s="30"/>
      <c r="D51" s="30"/>
      <c r="E51" s="30"/>
      <c r="F51" s="30"/>
      <c r="G51" s="30"/>
      <c r="H51" s="30"/>
      <c r="I51" s="30"/>
    </row>
  </sheetData>
  <sheetProtection algorithmName="SHA-512" hashValue="89v5m1R2U/DhJXYb+pEPSPGP2JGmAr+W5BCJ8E/uZXkmfHNIYRzOibivugF2DV+XCS8NFB0idLZxZYbJMojV1g==" saltValue="yyqSzD+yF5h4jBTD1pCm2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796875" defaultRowHeight="14.5" x14ac:dyDescent="0.35"/>
  <cols>
    <col min="1" max="1" width="3.54296875" style="2" customWidth="1"/>
    <col min="2" max="2" width="23.1796875" style="2" customWidth="1"/>
    <col min="3" max="3" width="6.54296875" style="2" customWidth="1"/>
    <col min="4" max="4" width="9.54296875" style="2" customWidth="1"/>
    <col min="5" max="5" width="3" style="2" customWidth="1"/>
    <col min="6" max="6" width="9.54296875" style="2" customWidth="1"/>
    <col min="7" max="7" width="3" style="2" customWidth="1"/>
    <col min="8" max="8" width="9.54296875" style="2" customWidth="1"/>
    <col min="9" max="9" width="3" style="2" customWidth="1"/>
    <col min="10" max="10" width="9.54296875" style="2" customWidth="1"/>
    <col min="11" max="11" width="3.26953125" style="2" customWidth="1"/>
    <col min="12" max="12" width="3.5429687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89" t="s">
        <v>84</v>
      </c>
      <c r="C3" s="89"/>
      <c r="D3" s="89"/>
      <c r="E3" s="89"/>
      <c r="F3" s="89"/>
      <c r="G3" s="89"/>
      <c r="H3" s="89"/>
      <c r="I3" s="89"/>
      <c r="J3" s="89"/>
      <c r="K3" s="89"/>
      <c r="L3" s="1"/>
    </row>
    <row r="4" spans="1:12" ht="15" customHeight="1" x14ac:dyDescent="0.35">
      <c r="A4" s="1"/>
      <c r="B4" s="89"/>
      <c r="C4" s="89"/>
      <c r="D4" s="89"/>
      <c r="E4" s="89"/>
      <c r="F4" s="89"/>
      <c r="G4" s="89"/>
      <c r="H4" s="89"/>
      <c r="I4" s="89"/>
      <c r="J4" s="89"/>
      <c r="K4" s="89"/>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93" t="s">
        <v>76</v>
      </c>
      <c r="C8" s="94"/>
      <c r="D8" s="94"/>
      <c r="E8" s="94"/>
      <c r="F8" s="94"/>
      <c r="G8" s="94"/>
      <c r="H8" s="94"/>
      <c r="I8" s="94"/>
      <c r="J8" s="94"/>
      <c r="K8" s="95"/>
      <c r="L8" s="1"/>
    </row>
    <row r="9" spans="1:12" ht="39.75" customHeight="1" x14ac:dyDescent="0.35">
      <c r="A9" s="1"/>
      <c r="B9" s="41" t="s">
        <v>0</v>
      </c>
      <c r="C9" s="16" t="s">
        <v>1</v>
      </c>
      <c r="D9" s="118" t="s">
        <v>81</v>
      </c>
      <c r="E9" s="119"/>
      <c r="F9" s="118" t="s">
        <v>2</v>
      </c>
      <c r="G9" s="119"/>
      <c r="H9" s="118" t="s">
        <v>82</v>
      </c>
      <c r="I9" s="119"/>
      <c r="J9" s="118" t="s">
        <v>22</v>
      </c>
      <c r="K9" s="119"/>
      <c r="L9" s="1"/>
    </row>
    <row r="10" spans="1:12" x14ac:dyDescent="0.35">
      <c r="A10" s="1"/>
      <c r="B10" s="69" t="s">
        <v>132</v>
      </c>
      <c r="C10" s="29">
        <v>0</v>
      </c>
      <c r="D10" s="8">
        <v>0</v>
      </c>
      <c r="E10" s="12" t="s">
        <v>3</v>
      </c>
      <c r="F10" s="8">
        <f>IFERROR(D10/C10,0)</f>
        <v>0</v>
      </c>
      <c r="G10" s="12" t="s">
        <v>3</v>
      </c>
      <c r="H10" s="8">
        <v>0</v>
      </c>
      <c r="I10" s="12" t="s">
        <v>3</v>
      </c>
      <c r="J10" s="8">
        <v>0</v>
      </c>
      <c r="K10" s="12" t="s">
        <v>3</v>
      </c>
      <c r="L10" s="1"/>
    </row>
    <row r="11" spans="1:12" x14ac:dyDescent="0.35">
      <c r="A11" s="1"/>
      <c r="B11" s="57" t="s">
        <v>77</v>
      </c>
      <c r="C11" s="58"/>
      <c r="D11" s="59"/>
      <c r="E11" s="59"/>
      <c r="F11" s="10">
        <f>SUM(F10:F10)</f>
        <v>0</v>
      </c>
      <c r="G11" s="11" t="s">
        <v>3</v>
      </c>
      <c r="H11" s="10">
        <f>SUM(H10:H10)</f>
        <v>0</v>
      </c>
      <c r="I11" s="11" t="s">
        <v>3</v>
      </c>
      <c r="J11" s="10">
        <f>SUM(J10:J10)</f>
        <v>0</v>
      </c>
      <c r="K11" s="11"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1"/>
      <c r="B45" s="1"/>
      <c r="C45" s="1"/>
      <c r="D45" s="1"/>
      <c r="E45" s="1"/>
      <c r="F45" s="1"/>
      <c r="G45" s="1"/>
      <c r="H45" s="1"/>
      <c r="I45" s="1"/>
      <c r="J45" s="1"/>
      <c r="K45" s="1"/>
      <c r="L45" s="1"/>
    </row>
    <row r="46" spans="1:12" x14ac:dyDescent="0.35">
      <c r="A46" s="30"/>
      <c r="B46" s="30"/>
      <c r="C46" s="30"/>
      <c r="D46" s="30"/>
      <c r="E46" s="30"/>
      <c r="F46" s="30"/>
      <c r="G46" s="30"/>
      <c r="H46" s="30"/>
      <c r="I46" s="30"/>
      <c r="J46" s="30"/>
      <c r="K46" s="30"/>
      <c r="L46" s="30"/>
    </row>
  </sheetData>
  <sheetProtection algorithmName="SHA-512" hashValue="TwDDLkwcsEq3sxyLVEJhGAcnHvijtbKoHQu9XXYjo+OM1yx0hLgc9RUSH3lOvLJUqiiGYQLYkaEsnNCx+R12GA==" saltValue="dmqXUNWu59U7o1QiO0ysf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85</v>
      </c>
      <c r="C3" s="89"/>
      <c r="D3" s="89"/>
      <c r="E3" s="89"/>
      <c r="F3" s="89"/>
      <c r="G3" s="1"/>
    </row>
    <row r="4" spans="1:7" ht="15" customHeight="1" x14ac:dyDescent="0.35">
      <c r="A4" s="1"/>
      <c r="B4" s="89"/>
      <c r="C4" s="89"/>
      <c r="D4" s="89"/>
      <c r="E4" s="89"/>
      <c r="F4" s="89"/>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72" t="s">
        <v>30</v>
      </c>
      <c r="C8" s="22"/>
      <c r="D8" s="22"/>
      <c r="E8" s="22"/>
      <c r="F8" s="73"/>
      <c r="G8" s="1"/>
    </row>
    <row r="9" spans="1:7" ht="17.25" customHeight="1" x14ac:dyDescent="0.35">
      <c r="A9" s="1"/>
      <c r="B9" s="67" t="s">
        <v>15</v>
      </c>
      <c r="C9" s="67" t="s">
        <v>10</v>
      </c>
      <c r="D9" s="68"/>
      <c r="E9" s="67" t="s">
        <v>23</v>
      </c>
      <c r="F9" s="71"/>
      <c r="G9" s="1"/>
    </row>
    <row r="10" spans="1:7" x14ac:dyDescent="0.35">
      <c r="A10" s="1"/>
      <c r="B10" s="20" t="s">
        <v>72</v>
      </c>
      <c r="C10" s="19">
        <f>'Fane 7. Anlægsprojekter (§ 19)'!H11</f>
        <v>0</v>
      </c>
      <c r="D10" s="12" t="s">
        <v>3</v>
      </c>
      <c r="E10" s="8">
        <f>SUM('Fane 7. Anlægsprojekter (§ 19)'!F11,'Fane 7. Anlægsprojekter (§ 19)'!J11)</f>
        <v>0</v>
      </c>
      <c r="F10" s="12" t="s">
        <v>3</v>
      </c>
      <c r="G10" s="1"/>
    </row>
    <row r="11" spans="1:7" x14ac:dyDescent="0.35">
      <c r="A11" s="1"/>
      <c r="B11" s="20"/>
      <c r="C11" s="19"/>
      <c r="D11" s="12" t="s">
        <v>3</v>
      </c>
      <c r="E11" s="8"/>
      <c r="F11" s="12" t="s">
        <v>3</v>
      </c>
      <c r="G11" s="1"/>
    </row>
    <row r="12" spans="1:7" x14ac:dyDescent="0.35">
      <c r="A12" s="1"/>
      <c r="B12" s="20"/>
      <c r="C12" s="19"/>
      <c r="D12" s="12" t="s">
        <v>3</v>
      </c>
      <c r="E12" s="8"/>
      <c r="F12" s="12" t="s">
        <v>3</v>
      </c>
      <c r="G12" s="1"/>
    </row>
    <row r="13" spans="1:7" x14ac:dyDescent="0.35">
      <c r="A13" s="1"/>
      <c r="B13" s="20"/>
      <c r="C13" s="19"/>
      <c r="D13" s="12" t="s">
        <v>3</v>
      </c>
      <c r="E13" s="8"/>
      <c r="F13" s="12" t="s">
        <v>3</v>
      </c>
      <c r="G13" s="1"/>
    </row>
    <row r="14" spans="1:7" x14ac:dyDescent="0.35">
      <c r="A14" s="1"/>
      <c r="B14" s="20"/>
      <c r="C14" s="19"/>
      <c r="D14" s="12" t="s">
        <v>3</v>
      </c>
      <c r="E14" s="8"/>
      <c r="F14" s="12" t="s">
        <v>3</v>
      </c>
      <c r="G14" s="1"/>
    </row>
    <row r="15" spans="1:7" x14ac:dyDescent="0.35">
      <c r="A15" s="1"/>
      <c r="B15" s="20"/>
      <c r="C15" s="19"/>
      <c r="D15" s="12" t="s">
        <v>3</v>
      </c>
      <c r="E15" s="8"/>
      <c r="F15" s="12" t="s">
        <v>3</v>
      </c>
      <c r="G15" s="1"/>
    </row>
    <row r="16" spans="1:7" x14ac:dyDescent="0.35">
      <c r="A16" s="1"/>
      <c r="B16" s="72" t="s">
        <v>73</v>
      </c>
      <c r="C16" s="10">
        <f>SUM(C10:C15)</f>
        <v>0</v>
      </c>
      <c r="D16" s="11" t="s">
        <v>3</v>
      </c>
      <c r="E16" s="10">
        <f>SUM(E10:E15)</f>
        <v>0</v>
      </c>
      <c r="F16" s="11" t="s">
        <v>3</v>
      </c>
      <c r="G16" s="1"/>
    </row>
    <row r="17" spans="1:7" x14ac:dyDescent="0.35">
      <c r="A17" s="1"/>
      <c r="B17" s="72" t="s">
        <v>128</v>
      </c>
      <c r="C17" s="10">
        <f>C16*(1+'Fane 11. Nøgletal'!C16)</f>
        <v>0</v>
      </c>
      <c r="D17" s="11" t="s">
        <v>3</v>
      </c>
      <c r="E17" s="10">
        <f>E16*(1+'Fane 11. Nøgletal'!C16)</f>
        <v>0</v>
      </c>
      <c r="F17" s="11" t="s">
        <v>3</v>
      </c>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row r="51" spans="1:7" x14ac:dyDescent="0.35">
      <c r="A51" s="30"/>
      <c r="B51" s="30"/>
      <c r="C51" s="30"/>
      <c r="D51" s="30"/>
      <c r="E51" s="30"/>
      <c r="F51" s="30"/>
      <c r="G51" s="30"/>
    </row>
    <row r="52" spans="1:7" x14ac:dyDescent="0.35">
      <c r="A52" s="30"/>
      <c r="B52" s="30"/>
      <c r="C52" s="30"/>
      <c r="D52" s="30"/>
      <c r="E52" s="30"/>
      <c r="F52" s="30"/>
      <c r="G52" s="30"/>
    </row>
    <row r="53" spans="1:7" x14ac:dyDescent="0.35">
      <c r="A53" s="30"/>
      <c r="B53" s="30"/>
      <c r="C53" s="30"/>
      <c r="D53" s="30"/>
      <c r="E53" s="30"/>
      <c r="F53" s="30"/>
      <c r="G53" s="30"/>
    </row>
  </sheetData>
  <sheetProtection algorithmName="SHA-512" hashValue="TkLn1b5b68mrhQqbXc1PByPYruPWZtF7ytLXEqQCTXoXahcyGYEz18E51kzKP0gQ1GtbehHdqa1nlayVwrkRZw==" saltValue="a1b7IhJhHMuB3j6v13C5IQ=="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86</v>
      </c>
      <c r="C3" s="89"/>
      <c r="D3" s="89"/>
      <c r="E3" s="89"/>
      <c r="F3" s="89"/>
      <c r="G3" s="1"/>
    </row>
    <row r="4" spans="1:7" ht="15" customHeight="1" x14ac:dyDescent="0.35">
      <c r="A4" s="1"/>
      <c r="B4" s="89"/>
      <c r="C4" s="89"/>
      <c r="D4" s="89"/>
      <c r="E4" s="89"/>
      <c r="F4" s="89"/>
      <c r="G4" s="1"/>
    </row>
    <row r="5" spans="1:7" x14ac:dyDescent="0.35">
      <c r="A5" s="1"/>
      <c r="B5" s="1"/>
      <c r="C5" s="1"/>
      <c r="D5" s="1"/>
      <c r="E5" s="1"/>
      <c r="F5" s="1"/>
      <c r="G5" s="1"/>
    </row>
    <row r="6" spans="1:7" x14ac:dyDescent="0.35">
      <c r="A6" s="1"/>
      <c r="B6" s="1"/>
      <c r="C6" s="1"/>
      <c r="D6" s="1"/>
      <c r="E6" s="1"/>
      <c r="F6" s="1"/>
      <c r="G6" s="1"/>
    </row>
    <row r="7" spans="1:7" x14ac:dyDescent="0.35">
      <c r="A7" s="1"/>
      <c r="B7" s="93" t="s">
        <v>38</v>
      </c>
      <c r="C7" s="94"/>
      <c r="D7" s="94"/>
      <c r="E7" s="94"/>
      <c r="F7" s="95"/>
      <c r="G7" s="1"/>
    </row>
    <row r="8" spans="1:7" x14ac:dyDescent="0.35">
      <c r="A8" s="1"/>
      <c r="B8" s="67" t="s">
        <v>15</v>
      </c>
      <c r="C8" s="67" t="s">
        <v>10</v>
      </c>
      <c r="D8" s="68"/>
      <c r="E8" s="67" t="s">
        <v>23</v>
      </c>
      <c r="F8" s="71"/>
      <c r="G8" s="1"/>
    </row>
    <row r="9" spans="1:7" x14ac:dyDescent="0.35">
      <c r="A9" s="1"/>
      <c r="B9" s="20"/>
      <c r="C9" s="19"/>
      <c r="D9" s="12" t="s">
        <v>3</v>
      </c>
      <c r="E9" s="19"/>
      <c r="F9" s="12" t="s">
        <v>3</v>
      </c>
      <c r="G9" s="1"/>
    </row>
    <row r="10" spans="1:7" x14ac:dyDescent="0.35">
      <c r="A10" s="1"/>
      <c r="B10" s="20"/>
      <c r="C10" s="19"/>
      <c r="D10" s="12" t="s">
        <v>3</v>
      </c>
      <c r="E10" s="19"/>
      <c r="F10" s="12" t="s">
        <v>3</v>
      </c>
      <c r="G10" s="1"/>
    </row>
    <row r="11" spans="1:7" x14ac:dyDescent="0.35">
      <c r="A11" s="1"/>
      <c r="B11" s="20"/>
      <c r="C11" s="19"/>
      <c r="D11" s="12" t="s">
        <v>3</v>
      </c>
      <c r="E11" s="19"/>
      <c r="F11" s="12" t="s">
        <v>3</v>
      </c>
      <c r="G11" s="1"/>
    </row>
    <row r="12" spans="1:7" x14ac:dyDescent="0.35">
      <c r="A12" s="1"/>
      <c r="B12" s="20"/>
      <c r="C12" s="19"/>
      <c r="D12" s="12" t="s">
        <v>3</v>
      </c>
      <c r="E12" s="19"/>
      <c r="F12" s="12" t="s">
        <v>3</v>
      </c>
      <c r="G12" s="1"/>
    </row>
    <row r="13" spans="1:7" x14ac:dyDescent="0.35">
      <c r="A13" s="1"/>
      <c r="B13" s="20"/>
      <c r="C13" s="19"/>
      <c r="D13" s="12" t="s">
        <v>3</v>
      </c>
      <c r="E13" s="19"/>
      <c r="F13" s="12" t="s">
        <v>3</v>
      </c>
      <c r="G13" s="1"/>
    </row>
    <row r="14" spans="1:7" x14ac:dyDescent="0.35">
      <c r="A14" s="1"/>
      <c r="B14" s="72" t="s">
        <v>129</v>
      </c>
      <c r="C14" s="10">
        <f>SUM(C9:C13)</f>
        <v>0</v>
      </c>
      <c r="D14" s="11" t="s">
        <v>3</v>
      </c>
      <c r="E14" s="10">
        <f>SUM(E9:E13)</f>
        <v>0</v>
      </c>
      <c r="F14" s="11" t="s">
        <v>3</v>
      </c>
      <c r="G14" s="1"/>
    </row>
    <row r="15" spans="1:7" x14ac:dyDescent="0.35">
      <c r="A15" s="1"/>
      <c r="B15" s="72" t="s">
        <v>130</v>
      </c>
      <c r="C15" s="10">
        <f>C14*(1+'Fane 11. Nøgletal'!C16)^2</f>
        <v>0</v>
      </c>
      <c r="D15" s="11" t="s">
        <v>3</v>
      </c>
      <c r="E15" s="10">
        <f>E14*(1+'Fane 11. Nøgletal'!C16)^2</f>
        <v>0</v>
      </c>
      <c r="F15" s="11" t="s">
        <v>3</v>
      </c>
      <c r="G15" s="1"/>
    </row>
    <row r="16" spans="1:7" x14ac:dyDescent="0.35">
      <c r="A16" s="1"/>
      <c r="B16" s="1"/>
      <c r="C16" s="1"/>
      <c r="D16" s="1"/>
      <c r="E16" s="1"/>
      <c r="F16" s="1"/>
      <c r="G16" s="1"/>
    </row>
    <row r="17" spans="1:7" x14ac:dyDescent="0.35">
      <c r="A17" s="1"/>
      <c r="B17" s="120"/>
      <c r="C17" s="120"/>
      <c r="D17" s="120"/>
      <c r="E17" s="120"/>
      <c r="F17" s="120"/>
      <c r="G17" s="1"/>
    </row>
    <row r="18" spans="1:7" x14ac:dyDescent="0.35">
      <c r="A18" s="1"/>
      <c r="B18" s="32"/>
      <c r="C18" s="32"/>
      <c r="D18" s="32"/>
      <c r="E18" s="32"/>
      <c r="F18" s="33"/>
      <c r="G18" s="1"/>
    </row>
    <row r="19" spans="1:7" x14ac:dyDescent="0.35">
      <c r="A19" s="1"/>
      <c r="B19" s="34"/>
      <c r="C19" s="35"/>
      <c r="D19" s="36"/>
      <c r="E19" s="35"/>
      <c r="F19" s="36"/>
      <c r="G19" s="1"/>
    </row>
    <row r="20" spans="1:7" x14ac:dyDescent="0.35">
      <c r="A20" s="1"/>
      <c r="B20" s="34"/>
      <c r="C20" s="35"/>
      <c r="D20" s="36"/>
      <c r="E20" s="35"/>
      <c r="F20" s="36"/>
      <c r="G20" s="1"/>
    </row>
    <row r="21" spans="1:7" x14ac:dyDescent="0.35">
      <c r="A21" s="1"/>
      <c r="B21" s="37"/>
      <c r="C21" s="38"/>
      <c r="D21" s="39"/>
      <c r="E21" s="38"/>
      <c r="F21" s="39"/>
      <c r="G21" s="1"/>
    </row>
    <row r="22" spans="1:7" x14ac:dyDescent="0.35">
      <c r="A22" s="1"/>
      <c r="B22" s="37"/>
      <c r="C22" s="38"/>
      <c r="D22" s="39"/>
      <c r="E22" s="38"/>
      <c r="F22" s="39"/>
      <c r="G22" s="1"/>
    </row>
    <row r="23" spans="1:7" x14ac:dyDescent="0.35">
      <c r="A23" s="1"/>
      <c r="B23" s="31"/>
      <c r="C23" s="31"/>
      <c r="D23" s="31"/>
      <c r="E23" s="31"/>
      <c r="F23" s="31"/>
      <c r="G23" s="1"/>
    </row>
    <row r="24" spans="1:7" x14ac:dyDescent="0.35">
      <c r="A24" s="1"/>
      <c r="B24" s="120"/>
      <c r="C24" s="120"/>
      <c r="D24" s="120"/>
      <c r="E24" s="120"/>
      <c r="F24" s="120"/>
      <c r="G24" s="1"/>
    </row>
    <row r="25" spans="1:7" x14ac:dyDescent="0.35">
      <c r="A25" s="1"/>
      <c r="B25" s="32"/>
      <c r="C25" s="32"/>
      <c r="D25" s="32"/>
      <c r="E25" s="32"/>
      <c r="F25" s="33"/>
      <c r="G25" s="1"/>
    </row>
    <row r="26" spans="1:7" x14ac:dyDescent="0.35">
      <c r="A26" s="1"/>
      <c r="B26" s="34"/>
      <c r="C26" s="35"/>
      <c r="D26" s="36"/>
      <c r="E26" s="35"/>
      <c r="F26" s="36"/>
      <c r="G26" s="1"/>
    </row>
    <row r="27" spans="1:7" x14ac:dyDescent="0.35">
      <c r="A27" s="1"/>
      <c r="B27" s="34"/>
      <c r="C27" s="35"/>
      <c r="D27" s="36"/>
      <c r="E27" s="35"/>
      <c r="F27" s="36"/>
      <c r="G27" s="1"/>
    </row>
    <row r="28" spans="1:7" x14ac:dyDescent="0.35">
      <c r="A28" s="1"/>
      <c r="B28" s="37"/>
      <c r="C28" s="38"/>
      <c r="D28" s="39"/>
      <c r="E28" s="38"/>
      <c r="F28" s="39"/>
      <c r="G28" s="1"/>
    </row>
    <row r="29" spans="1:7" x14ac:dyDescent="0.35">
      <c r="A29" s="1"/>
      <c r="B29" s="37"/>
      <c r="C29" s="38"/>
      <c r="D29" s="39"/>
      <c r="E29" s="38"/>
      <c r="F29" s="39"/>
      <c r="G29" s="1"/>
    </row>
    <row r="30" spans="1:7" x14ac:dyDescent="0.35">
      <c r="A30" s="1"/>
      <c r="B30" s="31"/>
      <c r="C30" s="31"/>
      <c r="D30" s="31"/>
      <c r="E30" s="31"/>
      <c r="F30" s="31"/>
      <c r="G30" s="1"/>
    </row>
    <row r="31" spans="1:7" x14ac:dyDescent="0.35">
      <c r="A31" s="1"/>
      <c r="B31" s="120"/>
      <c r="C31" s="120"/>
      <c r="D31" s="120"/>
      <c r="E31" s="120"/>
      <c r="F31" s="120"/>
      <c r="G31" s="1"/>
    </row>
    <row r="32" spans="1:7" x14ac:dyDescent="0.35">
      <c r="A32" s="1"/>
      <c r="B32" s="32"/>
      <c r="C32" s="32"/>
      <c r="D32" s="32"/>
      <c r="E32" s="32"/>
      <c r="F32" s="33"/>
      <c r="G32" s="1"/>
    </row>
    <row r="33" spans="1:7" x14ac:dyDescent="0.35">
      <c r="A33" s="1"/>
      <c r="B33" s="34"/>
      <c r="C33" s="35"/>
      <c r="D33" s="36"/>
      <c r="E33" s="35"/>
      <c r="F33" s="36"/>
      <c r="G33" s="1"/>
    </row>
    <row r="34" spans="1:7" x14ac:dyDescent="0.35">
      <c r="A34" s="1"/>
      <c r="B34" s="34"/>
      <c r="C34" s="35"/>
      <c r="D34" s="36"/>
      <c r="E34" s="35"/>
      <c r="F34" s="36"/>
      <c r="G34" s="1"/>
    </row>
    <row r="35" spans="1:7" x14ac:dyDescent="0.35">
      <c r="A35" s="1"/>
      <c r="B35" s="37"/>
      <c r="C35" s="38"/>
      <c r="D35" s="39"/>
      <c r="E35" s="38"/>
      <c r="F35" s="39"/>
      <c r="G35" s="1"/>
    </row>
    <row r="36" spans="1:7" x14ac:dyDescent="0.35">
      <c r="A36" s="1"/>
      <c r="B36" s="37"/>
      <c r="C36" s="38"/>
      <c r="D36" s="39"/>
      <c r="E36" s="38"/>
      <c r="F36" s="39"/>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VzGdZmX+RFLSxdhCjNuX9+1rTk+BOAXzfBVBfO1kkB2nXv6z25unqZV27ezoUDFh+WPbTQg7VqbEWkufiQYYIg==" saltValue="nm4T/HlXHJKA2nkWE7nSRg=="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7"/>
  <sheetViews>
    <sheetView showGridLines="0" view="pageLayout" zoomScaleNormal="100" workbookViewId="0"/>
  </sheetViews>
  <sheetFormatPr defaultColWidth="9.1796875" defaultRowHeight="14.5" x14ac:dyDescent="0.35"/>
  <cols>
    <col min="1" max="1" width="5.453125" style="2" customWidth="1"/>
    <col min="2" max="2" width="41.1796875" style="2" bestFit="1" customWidth="1"/>
    <col min="3" max="3" width="13.453125" style="2" customWidth="1"/>
    <col min="4" max="4" width="3.26953125" style="2" customWidth="1"/>
    <col min="5" max="5" width="14.453125" style="2" customWidth="1"/>
    <col min="6" max="6" width="3.26953125" style="2" customWidth="1"/>
    <col min="7" max="7" width="5.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87</v>
      </c>
      <c r="C3" s="91"/>
      <c r="D3" s="91"/>
      <c r="E3" s="91"/>
      <c r="F3" s="91"/>
      <c r="G3" s="1"/>
    </row>
    <row r="4" spans="1:7" ht="25.5" customHeight="1" x14ac:dyDescent="0.35">
      <c r="A4" s="1"/>
      <c r="B4" s="91"/>
      <c r="C4" s="91"/>
      <c r="D4" s="91"/>
      <c r="E4" s="91"/>
      <c r="F4" s="91"/>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93" t="s">
        <v>52</v>
      </c>
      <c r="C8" s="94"/>
      <c r="D8" s="94"/>
      <c r="E8" s="94"/>
      <c r="F8" s="95"/>
      <c r="G8" s="1"/>
    </row>
    <row r="9" spans="1:7" ht="15" customHeight="1" x14ac:dyDescent="0.35">
      <c r="A9" s="1"/>
      <c r="B9" s="70" t="s">
        <v>54</v>
      </c>
      <c r="C9" s="121" t="s">
        <v>10</v>
      </c>
      <c r="D9" s="122"/>
      <c r="E9" s="121" t="s">
        <v>23</v>
      </c>
      <c r="F9" s="122"/>
      <c r="G9" s="1"/>
    </row>
    <row r="10" spans="1:7" x14ac:dyDescent="0.35">
      <c r="A10" s="1"/>
      <c r="B10" s="49" t="s">
        <v>136</v>
      </c>
      <c r="C10" s="8">
        <v>0</v>
      </c>
      <c r="D10" s="12" t="s">
        <v>3</v>
      </c>
      <c r="E10" s="8">
        <v>0</v>
      </c>
      <c r="F10" s="12" t="s">
        <v>3</v>
      </c>
      <c r="G10" s="1"/>
    </row>
    <row r="11" spans="1:7" x14ac:dyDescent="0.35">
      <c r="A11" s="1"/>
      <c r="B11" s="20"/>
      <c r="C11" s="8"/>
      <c r="D11" s="12" t="s">
        <v>3</v>
      </c>
      <c r="E11" s="8"/>
      <c r="F11" s="12" t="s">
        <v>3</v>
      </c>
      <c r="G11" s="1"/>
    </row>
    <row r="12" spans="1:7" x14ac:dyDescent="0.35">
      <c r="A12" s="1"/>
      <c r="B12" s="20"/>
      <c r="C12" s="8"/>
      <c r="D12" s="12" t="s">
        <v>3</v>
      </c>
      <c r="E12" s="8"/>
      <c r="F12" s="12" t="s">
        <v>3</v>
      </c>
      <c r="G12" s="1"/>
    </row>
    <row r="13" spans="1:7" ht="28.5" customHeight="1" x14ac:dyDescent="0.35">
      <c r="A13" s="1"/>
      <c r="B13" s="18" t="s">
        <v>74</v>
      </c>
      <c r="C13" s="10">
        <f>SUM(C10:C12)</f>
        <v>0</v>
      </c>
      <c r="D13" s="11" t="s">
        <v>3</v>
      </c>
      <c r="E13" s="10">
        <f>SUM(E10:E12)</f>
        <v>0</v>
      </c>
      <c r="F13" s="11" t="s">
        <v>3</v>
      </c>
      <c r="G13" s="1"/>
    </row>
    <row r="14" spans="1:7" ht="27" customHeight="1" x14ac:dyDescent="0.35">
      <c r="A14" s="1"/>
      <c r="B14" s="18" t="s">
        <v>124</v>
      </c>
      <c r="C14" s="10">
        <f>C13*(1+'Fane 11. Nøgletal'!C16)</f>
        <v>0</v>
      </c>
      <c r="D14" s="11" t="s">
        <v>3</v>
      </c>
      <c r="E14" s="10">
        <f>E13*(1+'Fane 11. Nøgletal'!C16)</f>
        <v>0</v>
      </c>
      <c r="F14" s="11" t="s">
        <v>3</v>
      </c>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sheetData>
  <sheetProtection algorithmName="SHA-512" hashValue="a+ah9F76AN3z41rfqsvRxyeXUiWk5C1TPkXDqqqyQBuJtT5/OxtwW02eWRoxRroo7WRVWkTIKCZuL58HJUlMCA==" saltValue="lrqAQpy79rvxdlBFRDmw7g=="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796875" defaultRowHeight="14.5" x14ac:dyDescent="0.35"/>
  <cols>
    <col min="1" max="1" width="5.1796875" style="2" customWidth="1"/>
    <col min="2" max="2" width="36.453125" style="2" customWidth="1"/>
    <col min="3" max="3" width="15.7265625" style="2" customWidth="1"/>
    <col min="4" max="4" width="3.26953125" style="2" customWidth="1"/>
    <col min="5" max="5" width="18.45312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88</v>
      </c>
      <c r="C3" s="91"/>
      <c r="D3" s="91"/>
      <c r="E3" s="91"/>
      <c r="F3" s="91"/>
      <c r="G3" s="1"/>
    </row>
    <row r="4" spans="1:7" ht="25.5" customHeight="1" x14ac:dyDescent="0.35">
      <c r="A4" s="1"/>
      <c r="B4" s="91"/>
      <c r="C4" s="91"/>
      <c r="D4" s="91"/>
      <c r="E4" s="91"/>
      <c r="F4" s="91"/>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93" t="s">
        <v>131</v>
      </c>
      <c r="C9" s="94"/>
      <c r="D9" s="94"/>
      <c r="E9" s="94"/>
      <c r="F9" s="95"/>
      <c r="G9" s="1"/>
    </row>
    <row r="10" spans="1:7" x14ac:dyDescent="0.35">
      <c r="A10" s="1"/>
      <c r="B10" s="70" t="s">
        <v>16</v>
      </c>
      <c r="C10" s="70" t="s">
        <v>10</v>
      </c>
      <c r="D10" s="71"/>
      <c r="E10" s="70" t="s">
        <v>23</v>
      </c>
      <c r="F10" s="71"/>
      <c r="G10" s="1"/>
    </row>
    <row r="11" spans="1:7" x14ac:dyDescent="0.35">
      <c r="A11" s="1"/>
      <c r="B11" s="49" t="s">
        <v>137</v>
      </c>
      <c r="C11" s="8">
        <v>0</v>
      </c>
      <c r="D11" s="12" t="s">
        <v>3</v>
      </c>
      <c r="E11" s="8">
        <v>0</v>
      </c>
      <c r="F11" s="12" t="s">
        <v>3</v>
      </c>
      <c r="G11" s="1"/>
    </row>
    <row r="12" spans="1:7" x14ac:dyDescent="0.35">
      <c r="A12" s="1"/>
      <c r="B12" s="72" t="s">
        <v>36</v>
      </c>
      <c r="C12" s="10">
        <f>SUM(C11:C11)</f>
        <v>0</v>
      </c>
      <c r="D12" s="11" t="s">
        <v>3</v>
      </c>
      <c r="E12" s="10">
        <f>SUM(E11:E11)</f>
        <v>0</v>
      </c>
      <c r="F12" s="11" t="s">
        <v>3</v>
      </c>
      <c r="G12" s="1"/>
    </row>
    <row r="13" spans="1:7" x14ac:dyDescent="0.35">
      <c r="A13" s="1"/>
      <c r="B13" s="72" t="s">
        <v>123</v>
      </c>
      <c r="C13" s="10">
        <f>C12*(1+'Fane 11. Nøgletal'!C16)</f>
        <v>0</v>
      </c>
      <c r="D13" s="11" t="s">
        <v>3</v>
      </c>
      <c r="E13" s="10">
        <f>E12*(1+'Fane 11. Nøgletal'!C16)</f>
        <v>0</v>
      </c>
      <c r="F13" s="11" t="s">
        <v>3</v>
      </c>
      <c r="G13" s="1"/>
    </row>
    <row r="14" spans="1:7" x14ac:dyDescent="0.35">
      <c r="A14" s="1"/>
      <c r="B14" s="1"/>
      <c r="C14" s="1"/>
      <c r="D14" s="1"/>
      <c r="E14" s="1"/>
      <c r="F14" s="1"/>
      <c r="G14" s="1"/>
    </row>
    <row r="15" spans="1:7" x14ac:dyDescent="0.35">
      <c r="A15" s="1"/>
      <c r="B15" s="120"/>
      <c r="C15" s="120"/>
      <c r="D15" s="120"/>
      <c r="E15" s="120"/>
      <c r="F15" s="120"/>
      <c r="G15" s="1"/>
    </row>
    <row r="16" spans="1:7" x14ac:dyDescent="0.35">
      <c r="A16" s="1"/>
      <c r="B16" s="33"/>
      <c r="C16" s="33"/>
      <c r="D16" s="33"/>
      <c r="E16" s="33"/>
      <c r="F16" s="33"/>
      <c r="G16" s="1"/>
    </row>
    <row r="17" spans="1:7" x14ac:dyDescent="0.35">
      <c r="A17" s="1"/>
      <c r="B17" s="34"/>
      <c r="C17" s="40"/>
      <c r="D17" s="36"/>
      <c r="E17" s="40"/>
      <c r="F17" s="36"/>
      <c r="G17" s="1"/>
    </row>
    <row r="18" spans="1:7" x14ac:dyDescent="0.35">
      <c r="A18" s="1"/>
      <c r="B18" s="37"/>
      <c r="C18" s="38"/>
      <c r="D18" s="39"/>
      <c r="E18" s="38"/>
      <c r="F18" s="39"/>
      <c r="G18" s="1"/>
    </row>
    <row r="19" spans="1:7" x14ac:dyDescent="0.35">
      <c r="A19" s="1"/>
      <c r="B19" s="37"/>
      <c r="C19" s="38"/>
      <c r="D19" s="39"/>
      <c r="E19" s="38"/>
      <c r="F19" s="39"/>
      <c r="G19" s="1"/>
    </row>
    <row r="20" spans="1:7" x14ac:dyDescent="0.35">
      <c r="A20" s="1"/>
      <c r="B20" s="31"/>
      <c r="C20" s="31"/>
      <c r="D20" s="31"/>
      <c r="E20" s="31"/>
      <c r="F20" s="31"/>
      <c r="G20" s="1"/>
    </row>
    <row r="21" spans="1:7" x14ac:dyDescent="0.35">
      <c r="A21" s="1"/>
      <c r="B21" s="120"/>
      <c r="C21" s="120"/>
      <c r="D21" s="120"/>
      <c r="E21" s="120"/>
      <c r="F21" s="120"/>
      <c r="G21" s="1"/>
    </row>
    <row r="22" spans="1:7" x14ac:dyDescent="0.35">
      <c r="A22" s="1"/>
      <c r="B22" s="33"/>
      <c r="C22" s="33"/>
      <c r="D22" s="33"/>
      <c r="E22" s="33"/>
      <c r="F22" s="33"/>
      <c r="G22" s="1"/>
    </row>
    <row r="23" spans="1:7" x14ac:dyDescent="0.35">
      <c r="A23" s="1"/>
      <c r="B23" s="34"/>
      <c r="C23" s="40"/>
      <c r="D23" s="36"/>
      <c r="E23" s="40"/>
      <c r="F23" s="36"/>
      <c r="G23" s="1"/>
    </row>
    <row r="24" spans="1:7" x14ac:dyDescent="0.35">
      <c r="A24" s="1"/>
      <c r="B24" s="37"/>
      <c r="C24" s="38"/>
      <c r="D24" s="39"/>
      <c r="E24" s="38"/>
      <c r="F24" s="39"/>
      <c r="G24" s="1"/>
    </row>
    <row r="25" spans="1:7" x14ac:dyDescent="0.35">
      <c r="A25" s="1"/>
      <c r="B25" s="37"/>
      <c r="C25" s="38"/>
      <c r="D25" s="39"/>
      <c r="E25" s="38"/>
      <c r="F25" s="39"/>
      <c r="G25" s="1"/>
    </row>
    <row r="26" spans="1:7" x14ac:dyDescent="0.35">
      <c r="A26" s="1"/>
      <c r="B26" s="31"/>
      <c r="C26" s="31"/>
      <c r="D26" s="31"/>
      <c r="E26" s="31"/>
      <c r="F26" s="31"/>
      <c r="G26" s="1"/>
    </row>
    <row r="27" spans="1:7" x14ac:dyDescent="0.35">
      <c r="A27" s="1"/>
      <c r="B27" s="120"/>
      <c r="C27" s="120"/>
      <c r="D27" s="120"/>
      <c r="E27" s="120"/>
      <c r="F27" s="120"/>
      <c r="G27" s="1"/>
    </row>
    <row r="28" spans="1:7" x14ac:dyDescent="0.35">
      <c r="A28" s="1"/>
      <c r="B28" s="33"/>
      <c r="C28" s="33"/>
      <c r="D28" s="33"/>
      <c r="E28" s="33"/>
      <c r="F28" s="33"/>
      <c r="G28" s="1"/>
    </row>
    <row r="29" spans="1:7" x14ac:dyDescent="0.35">
      <c r="A29" s="1"/>
      <c r="B29" s="34"/>
      <c r="C29" s="40"/>
      <c r="D29" s="36"/>
      <c r="E29" s="40"/>
      <c r="F29" s="36"/>
      <c r="G29" s="1"/>
    </row>
    <row r="30" spans="1:7" x14ac:dyDescent="0.35">
      <c r="A30" s="1"/>
      <c r="B30" s="37"/>
      <c r="C30" s="38"/>
      <c r="D30" s="39"/>
      <c r="E30" s="38"/>
      <c r="F30" s="39"/>
      <c r="G30" s="1"/>
    </row>
    <row r="31" spans="1:7" x14ac:dyDescent="0.35">
      <c r="A31" s="1"/>
      <c r="B31" s="37"/>
      <c r="C31" s="38"/>
      <c r="D31" s="39"/>
      <c r="E31" s="38"/>
      <c r="F31" s="39"/>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FeoRKxk2skv9OnBaJLGZ3DW9kzClohRh9804bv/i+RD4IkRtxeSrwGSmU0wmXCZQ1Kj4aLSacJEMYeTzisFxdg==" saltValue="wZR+DccP99ApNPZflE0nS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796875" defaultRowHeight="14.5" x14ac:dyDescent="0.35"/>
  <cols>
    <col min="1" max="1" width="11.1796875" style="2" customWidth="1"/>
    <col min="2" max="2" width="55.81640625" style="2" customWidth="1"/>
    <col min="3" max="3" width="6.26953125" style="2" customWidth="1"/>
    <col min="4" max="4" width="12.26953125" style="2" customWidth="1"/>
    <col min="5" max="16384" width="9.1796875" style="2"/>
  </cols>
  <sheetData>
    <row r="1" spans="1:4" x14ac:dyDescent="0.35">
      <c r="A1" s="1"/>
      <c r="B1" s="1"/>
      <c r="C1" s="1"/>
      <c r="D1" s="1"/>
    </row>
    <row r="2" spans="1:4" x14ac:dyDescent="0.35">
      <c r="A2" s="1"/>
      <c r="B2" s="1"/>
      <c r="C2" s="1"/>
      <c r="D2" s="1"/>
    </row>
    <row r="3" spans="1:4" ht="15" customHeight="1" x14ac:dyDescent="0.35">
      <c r="A3" s="1"/>
      <c r="B3" s="91" t="s">
        <v>89</v>
      </c>
      <c r="C3" s="91"/>
      <c r="D3" s="1"/>
    </row>
    <row r="4" spans="1:4" ht="25.5" customHeight="1" x14ac:dyDescent="0.35">
      <c r="A4" s="1"/>
      <c r="B4" s="91"/>
      <c r="C4" s="91"/>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72" t="s">
        <v>13</v>
      </c>
      <c r="C8" s="73"/>
      <c r="D8" s="1"/>
    </row>
    <row r="9" spans="1:4" x14ac:dyDescent="0.35">
      <c r="A9" s="1"/>
      <c r="B9" s="23" t="s">
        <v>61</v>
      </c>
      <c r="C9" s="21">
        <v>1.2699999999999999E-2</v>
      </c>
      <c r="D9" s="1"/>
    </row>
    <row r="10" spans="1:4" x14ac:dyDescent="0.35">
      <c r="A10" s="1"/>
      <c r="B10" s="23" t="s">
        <v>59</v>
      </c>
      <c r="C10" s="21">
        <v>1.7500000000000002E-2</v>
      </c>
      <c r="D10" s="1"/>
    </row>
    <row r="11" spans="1:4" x14ac:dyDescent="0.35">
      <c r="A11" s="1"/>
      <c r="B11" s="23" t="s">
        <v>21</v>
      </c>
      <c r="C11" s="21">
        <v>1.6899999999999998E-2</v>
      </c>
      <c r="D11" s="1"/>
    </row>
    <row r="12" spans="1:4" x14ac:dyDescent="0.35">
      <c r="A12" s="1"/>
      <c r="B12" s="23" t="s">
        <v>29</v>
      </c>
      <c r="C12" s="21">
        <v>1.9699999999999999E-2</v>
      </c>
      <c r="D12" s="1"/>
    </row>
    <row r="13" spans="1:4" x14ac:dyDescent="0.35">
      <c r="A13" s="1"/>
      <c r="B13" s="25" t="s">
        <v>53</v>
      </c>
      <c r="C13" s="26">
        <v>1.2200000000000001E-2</v>
      </c>
      <c r="D13" s="1"/>
    </row>
    <row r="14" spans="1:4" x14ac:dyDescent="0.35">
      <c r="A14" s="1"/>
      <c r="B14" s="25" t="s">
        <v>60</v>
      </c>
      <c r="C14" s="26">
        <v>3.3E-3</v>
      </c>
      <c r="D14" s="1"/>
    </row>
    <row r="15" spans="1:4" x14ac:dyDescent="0.35">
      <c r="A15" s="1"/>
      <c r="B15" s="25" t="s">
        <v>75</v>
      </c>
      <c r="C15" s="26">
        <v>3.56E-2</v>
      </c>
      <c r="D15" s="1"/>
    </row>
    <row r="16" spans="1:4" x14ac:dyDescent="0.35">
      <c r="A16" s="1"/>
      <c r="B16" s="25" t="s">
        <v>125</v>
      </c>
      <c r="C16" s="26">
        <v>8.0799999999999997E-2</v>
      </c>
      <c r="D16" s="1"/>
    </row>
    <row r="17" spans="1:4" x14ac:dyDescent="0.35">
      <c r="A17" s="1"/>
      <c r="B17" s="72"/>
      <c r="C17" s="73"/>
      <c r="D17" s="1"/>
    </row>
    <row r="18" spans="1:4" x14ac:dyDescent="0.35">
      <c r="A18" s="1"/>
      <c r="B18" s="1"/>
      <c r="C18" s="1"/>
      <c r="D18" s="1"/>
    </row>
    <row r="19" spans="1:4" x14ac:dyDescent="0.35">
      <c r="A19" s="1"/>
      <c r="B19" s="1"/>
      <c r="C19" s="1"/>
      <c r="D19" s="1"/>
    </row>
    <row r="20" spans="1:4" x14ac:dyDescent="0.35">
      <c r="A20" s="1"/>
      <c r="B20" s="72" t="s">
        <v>40</v>
      </c>
      <c r="C20" s="73"/>
      <c r="D20" s="1"/>
    </row>
    <row r="21" spans="1:4" x14ac:dyDescent="0.35">
      <c r="A21" s="1"/>
      <c r="B21" s="23" t="s">
        <v>44</v>
      </c>
      <c r="C21" s="44">
        <v>1.7000000000000001E-2</v>
      </c>
      <c r="D21" s="1"/>
    </row>
    <row r="22" spans="1:4" x14ac:dyDescent="0.35">
      <c r="A22" s="1"/>
      <c r="B22" s="123"/>
      <c r="C22" s="124"/>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30"/>
      <c r="B50" s="30"/>
      <c r="C50" s="30"/>
      <c r="D50" s="30"/>
    </row>
    <row r="51" spans="1:4" x14ac:dyDescent="0.35">
      <c r="A51" s="30"/>
      <c r="B51" s="30"/>
      <c r="C51" s="30"/>
      <c r="D51" s="30"/>
    </row>
  </sheetData>
  <sheetProtection algorithmName="SHA-512" hashValue="1hwLWEO2yhcOXnnN77HPiBfNbKaZ3GZkx1SlEB8pfIAmlsaQ19qd5LGfFmyK0MZg5GaYi0DSIroXp1YSGDGabQ==" saltValue="6VZ3oPAZ5lI8+o6ed9jyuw=="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4.5" x14ac:dyDescent="0.35"/>
  <cols>
    <col min="1" max="1" width="5.1796875" style="2" customWidth="1"/>
    <col min="2" max="2" width="50.54296875" style="2" customWidth="1"/>
    <col min="3" max="3" width="9.1796875" style="2" hidden="1" customWidth="1"/>
    <col min="4" max="4" width="27.1796875" style="2" hidden="1" customWidth="1"/>
    <col min="5" max="5" width="13.54296875" style="2" customWidth="1"/>
    <col min="6" max="6" width="3.81640625" style="2" customWidth="1"/>
    <col min="7" max="7" width="12.2695312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111</v>
      </c>
      <c r="C3" s="89"/>
      <c r="D3" s="89"/>
      <c r="E3" s="89"/>
      <c r="F3" s="89"/>
      <c r="G3" s="1"/>
    </row>
    <row r="4" spans="1:7" ht="15" customHeight="1" x14ac:dyDescent="0.35">
      <c r="A4" s="1"/>
      <c r="B4" s="89"/>
      <c r="C4" s="89"/>
      <c r="D4" s="89"/>
      <c r="E4" s="89"/>
      <c r="F4" s="89"/>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46" t="s">
        <v>12</v>
      </c>
      <c r="C8" s="46"/>
      <c r="D8" s="46"/>
      <c r="E8" s="46"/>
      <c r="F8" s="46"/>
      <c r="G8" s="1"/>
    </row>
    <row r="9" spans="1:7" x14ac:dyDescent="0.35">
      <c r="A9" s="1"/>
      <c r="B9" s="45" t="s">
        <v>50</v>
      </c>
      <c r="C9" s="45"/>
      <c r="D9" s="45"/>
      <c r="E9" s="7">
        <f>'Fane 3. Omkostninger i ØR2023'!E15</f>
        <v>3186538.3868602887</v>
      </c>
      <c r="F9" s="45" t="s">
        <v>3</v>
      </c>
      <c r="G9" s="1"/>
    </row>
    <row r="10" spans="1:7" ht="17.149999999999999" customHeight="1" x14ac:dyDescent="0.35">
      <c r="A10" s="1"/>
      <c r="B10" s="24" t="s">
        <v>46</v>
      </c>
      <c r="C10" s="45"/>
      <c r="D10" s="45"/>
      <c r="E10" s="7">
        <f>'Fane 8.1. Varige tillæg'!C17+'Fane 8.1. Varige tillæg'!E17</f>
        <v>0</v>
      </c>
      <c r="F10" s="45" t="s">
        <v>3</v>
      </c>
      <c r="G10" s="1"/>
    </row>
    <row r="11" spans="1:7" ht="17.149999999999999" customHeight="1" x14ac:dyDescent="0.35">
      <c r="A11" s="1"/>
      <c r="B11" s="24" t="s">
        <v>47</v>
      </c>
      <c r="C11" s="45"/>
      <c r="D11" s="45"/>
      <c r="E11" s="8">
        <f>-('Fane 10. Bortfald'!C13+'Fane 10. Bortfald'!E13)</f>
        <v>0</v>
      </c>
      <c r="F11" s="45" t="s">
        <v>3</v>
      </c>
      <c r="G11" s="1"/>
    </row>
    <row r="12" spans="1:7" ht="17.149999999999999" customHeight="1" x14ac:dyDescent="0.35">
      <c r="A12" s="1"/>
      <c r="B12" s="24" t="s">
        <v>49</v>
      </c>
      <c r="C12" s="45"/>
      <c r="D12" s="45"/>
      <c r="E12" s="8">
        <f>'Fane 9. Tilknyttet virksomhed'!C14+'Fane 9. Tilknyttet virksomhed'!E14</f>
        <v>0</v>
      </c>
      <c r="F12" s="45" t="s">
        <v>3</v>
      </c>
      <c r="G12" s="1"/>
    </row>
    <row r="13" spans="1:7" ht="17.149999999999999" customHeight="1" x14ac:dyDescent="0.35">
      <c r="A13" s="1"/>
      <c r="B13" s="24" t="s">
        <v>17</v>
      </c>
      <c r="C13" s="45"/>
      <c r="D13" s="45"/>
      <c r="E13" s="8">
        <f>E9*'Fane 11. Nøgletal'!C15+SUM(E10:E12)*'Fane 11. Nøgletal'!C16</f>
        <v>113440.76657222628</v>
      </c>
      <c r="F13" s="45" t="s">
        <v>3</v>
      </c>
      <c r="G13" s="1"/>
    </row>
    <row r="14" spans="1:7" ht="17.149999999999999" customHeight="1" x14ac:dyDescent="0.35">
      <c r="A14" s="1"/>
      <c r="B14" s="24" t="s">
        <v>40</v>
      </c>
      <c r="C14" s="45"/>
      <c r="D14" s="45"/>
      <c r="E14" s="8">
        <f>-SUM(E9,E10:E13)*'Fane 11. Nøgletal'!C21</f>
        <v>-56099.645608352759</v>
      </c>
      <c r="F14" s="45" t="s">
        <v>3</v>
      </c>
      <c r="G14" s="1"/>
    </row>
    <row r="15" spans="1:7" ht="15" customHeight="1" x14ac:dyDescent="0.35">
      <c r="A15" s="1"/>
      <c r="B15" s="60" t="s">
        <v>19</v>
      </c>
      <c r="C15" s="28"/>
      <c r="D15" s="28"/>
      <c r="E15" s="9">
        <f>SUM(E9,E10:E14)</f>
        <v>3243879.507824162</v>
      </c>
      <c r="F15" s="47" t="s">
        <v>3</v>
      </c>
      <c r="G15" s="1"/>
    </row>
    <row r="16" spans="1:7" ht="15" customHeight="1" x14ac:dyDescent="0.35">
      <c r="A16" s="1"/>
      <c r="B16" s="46" t="s">
        <v>11</v>
      </c>
      <c r="C16" s="46"/>
      <c r="D16" s="46"/>
      <c r="E16" s="46"/>
      <c r="F16" s="46"/>
      <c r="G16" s="1"/>
    </row>
    <row r="17" spans="1:7" ht="15" customHeight="1" x14ac:dyDescent="0.35">
      <c r="A17" s="1"/>
      <c r="B17" s="47" t="s">
        <v>11</v>
      </c>
      <c r="C17" s="47"/>
      <c r="D17" s="47"/>
      <c r="E17" s="9">
        <f>'Fane 4. Ikke-påvirkelige omk.'!C19</f>
        <v>1737785.2613542399</v>
      </c>
      <c r="F17" s="47" t="s">
        <v>3</v>
      </c>
      <c r="G17" s="1"/>
    </row>
    <row r="18" spans="1:7" ht="15" customHeight="1" x14ac:dyDescent="0.35">
      <c r="A18" s="1"/>
      <c r="B18" s="46" t="s">
        <v>34</v>
      </c>
      <c r="C18" s="46"/>
      <c r="D18" s="46"/>
      <c r="E18" s="46"/>
      <c r="F18" s="46"/>
      <c r="G18" s="1"/>
    </row>
    <row r="19" spans="1:7" ht="15" customHeight="1" x14ac:dyDescent="0.35">
      <c r="A19" s="1"/>
      <c r="B19" s="24" t="s">
        <v>31</v>
      </c>
      <c r="C19" s="45"/>
      <c r="D19" s="45"/>
      <c r="E19" s="8">
        <f>'Fane 8.2. Engangstillæg'!C15</f>
        <v>0</v>
      </c>
      <c r="F19" s="45" t="s">
        <v>3</v>
      </c>
      <c r="G19" s="1"/>
    </row>
    <row r="20" spans="1:7" x14ac:dyDescent="0.35">
      <c r="A20" s="1"/>
      <c r="B20" s="24" t="s">
        <v>32</v>
      </c>
      <c r="C20" s="45"/>
      <c r="D20" s="45"/>
      <c r="E20" s="8">
        <f>'Fane 8.2. Engangstillæg'!E15</f>
        <v>0</v>
      </c>
      <c r="F20" s="45" t="s">
        <v>3</v>
      </c>
      <c r="G20" s="1"/>
    </row>
    <row r="21" spans="1:7" x14ac:dyDescent="0.35">
      <c r="A21" s="1"/>
      <c r="B21" s="24" t="s">
        <v>78</v>
      </c>
      <c r="C21" s="45"/>
      <c r="D21" s="45"/>
      <c r="E21" s="8">
        <f>-SUM(E19:E20)*'Fane 11. Nøgletal'!C21</f>
        <v>0</v>
      </c>
      <c r="F21" s="45" t="s">
        <v>3</v>
      </c>
      <c r="G21" s="1"/>
    </row>
    <row r="22" spans="1:7" ht="15" customHeight="1" x14ac:dyDescent="0.35">
      <c r="A22" s="1"/>
      <c r="B22" s="60" t="s">
        <v>35</v>
      </c>
      <c r="C22" s="28"/>
      <c r="D22" s="28"/>
      <c r="E22" s="9">
        <f>SUM(E19:E21)</f>
        <v>0</v>
      </c>
      <c r="F22" s="47" t="s">
        <v>3</v>
      </c>
      <c r="G22" s="1"/>
    </row>
    <row r="23" spans="1:7" x14ac:dyDescent="0.35">
      <c r="A23" s="1"/>
      <c r="B23" s="46" t="s">
        <v>55</v>
      </c>
      <c r="C23" s="46"/>
      <c r="D23" s="46"/>
      <c r="E23" s="46"/>
      <c r="F23" s="46"/>
      <c r="G23" s="1"/>
    </row>
    <row r="24" spans="1:7" x14ac:dyDescent="0.35">
      <c r="A24" s="1"/>
      <c r="B24" s="60" t="s">
        <v>56</v>
      </c>
      <c r="C24" s="28"/>
      <c r="D24" s="28"/>
      <c r="E24" s="9">
        <f>'Fane 5. Kontrol af ØR2022'!E15</f>
        <v>-41796.747899013106</v>
      </c>
      <c r="F24" s="47" t="s">
        <v>3</v>
      </c>
      <c r="G24" s="1"/>
    </row>
    <row r="25" spans="1:7" x14ac:dyDescent="0.35">
      <c r="A25" s="1"/>
      <c r="B25" s="46" t="s">
        <v>65</v>
      </c>
      <c r="C25" s="46"/>
      <c r="D25" s="46"/>
      <c r="E25" s="46"/>
      <c r="F25" s="46"/>
      <c r="G25" s="1"/>
    </row>
    <row r="26" spans="1:7" x14ac:dyDescent="0.35">
      <c r="A26" s="1"/>
      <c r="B26" s="47" t="s">
        <v>66</v>
      </c>
      <c r="C26" s="47"/>
      <c r="D26" s="47"/>
      <c r="E26" s="9">
        <f>'Fane 6. Skattesagen'!G13</f>
        <v>-81205</v>
      </c>
      <c r="F26" s="47" t="s">
        <v>3</v>
      </c>
      <c r="G26" s="1"/>
    </row>
    <row r="27" spans="1:7" x14ac:dyDescent="0.35">
      <c r="A27" s="1"/>
      <c r="B27" s="46" t="s">
        <v>51</v>
      </c>
      <c r="C27" s="46"/>
      <c r="D27" s="46"/>
      <c r="E27" s="10">
        <f>SUM(E15,E17,E22,E24,E26)</f>
        <v>4858663.021279389</v>
      </c>
      <c r="F27" s="11" t="s">
        <v>3</v>
      </c>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8zBXqP1JU1PhRjkZqs4yA9WmyL2OOhRvt4DcfQ/UCowyU4pbV39u2vbkYlk4kRqQ+OcGUwlDRCWrv20bBUVy5w==" saltValue="3oZwfUqhlizZLS2W7O7KHA=="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796875" defaultRowHeight="14.5" x14ac:dyDescent="0.35"/>
  <cols>
    <col min="1" max="1" width="5.1796875" style="2" customWidth="1"/>
    <col min="2" max="2" width="59.81640625" style="2" customWidth="1"/>
    <col min="3" max="3" width="0" style="2" hidden="1" customWidth="1"/>
    <col min="4" max="4" width="27" style="2" hidden="1" customWidth="1"/>
    <col min="5" max="5" width="10.26953125" style="2" customWidth="1"/>
    <col min="6" max="6" width="3.26953125" style="2" customWidth="1"/>
    <col min="7" max="7" width="8.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112</v>
      </c>
      <c r="C3" s="89"/>
      <c r="D3" s="89"/>
      <c r="E3" s="89"/>
      <c r="F3" s="89"/>
      <c r="G3" s="1"/>
    </row>
    <row r="4" spans="1:7" ht="15" customHeight="1" x14ac:dyDescent="0.35">
      <c r="A4" s="1"/>
      <c r="B4" s="89"/>
      <c r="C4" s="89"/>
      <c r="D4" s="89"/>
      <c r="E4" s="89"/>
      <c r="F4" s="89"/>
      <c r="G4" s="1"/>
    </row>
    <row r="5" spans="1:7" x14ac:dyDescent="0.35">
      <c r="A5" s="1"/>
      <c r="B5" s="90" t="s">
        <v>20</v>
      </c>
      <c r="C5" s="90"/>
      <c r="D5" s="90"/>
      <c r="E5" s="90"/>
      <c r="F5" s="90"/>
      <c r="G5" s="1"/>
    </row>
    <row r="6" spans="1:7" x14ac:dyDescent="0.35">
      <c r="A6" s="1"/>
      <c r="B6" s="1"/>
      <c r="C6" s="1"/>
      <c r="D6" s="1"/>
      <c r="E6" s="1"/>
      <c r="F6" s="1"/>
      <c r="G6" s="1"/>
    </row>
    <row r="7" spans="1:7" x14ac:dyDescent="0.35">
      <c r="A7" s="1"/>
      <c r="B7" s="46" t="s">
        <v>12</v>
      </c>
      <c r="C7" s="46"/>
      <c r="D7" s="46"/>
      <c r="E7" s="46"/>
      <c r="F7" s="46"/>
      <c r="G7" s="1"/>
    </row>
    <row r="8" spans="1:7" ht="15" customHeight="1" x14ac:dyDescent="0.35">
      <c r="A8" s="1"/>
      <c r="B8" s="45" t="s">
        <v>57</v>
      </c>
      <c r="C8" s="45"/>
      <c r="D8" s="45"/>
      <c r="E8" s="7">
        <f>'Fane 2.1. Økonomisk ramme 2024'!E15</f>
        <v>3243879.507824162</v>
      </c>
      <c r="F8" s="45" t="s">
        <v>3</v>
      </c>
      <c r="G8" s="1"/>
    </row>
    <row r="9" spans="1:7" ht="15" customHeight="1" x14ac:dyDescent="0.35">
      <c r="A9" s="1"/>
      <c r="B9" s="27" t="s">
        <v>17</v>
      </c>
      <c r="C9" s="45"/>
      <c r="D9" s="45"/>
      <c r="E9" s="8">
        <f>SUM(E8:E8)*'Fane 11. Nøgletal'!C16</f>
        <v>262105.46423219229</v>
      </c>
      <c r="F9" s="45" t="s">
        <v>3</v>
      </c>
      <c r="G9" s="1"/>
    </row>
    <row r="10" spans="1:7" ht="15" customHeight="1" x14ac:dyDescent="0.35">
      <c r="A10" s="1"/>
      <c r="B10" s="27" t="s">
        <v>40</v>
      </c>
      <c r="C10" s="45"/>
      <c r="D10" s="45"/>
      <c r="E10" s="8">
        <f>-SUM(E8:E9)*'Fane 11. Nøgletal'!C21</f>
        <v>-59601.744524958027</v>
      </c>
      <c r="F10" s="45" t="s">
        <v>3</v>
      </c>
      <c r="G10" s="1"/>
    </row>
    <row r="11" spans="1:7" ht="15" customHeight="1" x14ac:dyDescent="0.35">
      <c r="A11" s="1"/>
      <c r="B11" s="28" t="s">
        <v>19</v>
      </c>
      <c r="C11" s="28"/>
      <c r="D11" s="28"/>
      <c r="E11" s="9">
        <f>SUM(E8:E10)</f>
        <v>3446383.2275313963</v>
      </c>
      <c r="F11" s="47" t="s">
        <v>3</v>
      </c>
      <c r="G11" s="1"/>
    </row>
    <row r="12" spans="1:7" x14ac:dyDescent="0.35">
      <c r="A12" s="1"/>
      <c r="B12" s="46" t="s">
        <v>11</v>
      </c>
      <c r="C12" s="46"/>
      <c r="D12" s="46"/>
      <c r="E12" s="46"/>
      <c r="F12" s="46"/>
      <c r="G12" s="1"/>
    </row>
    <row r="13" spans="1:7" ht="15" customHeight="1" x14ac:dyDescent="0.35">
      <c r="A13" s="1"/>
      <c r="B13" s="47" t="s">
        <v>11</v>
      </c>
      <c r="C13" s="47"/>
      <c r="D13" s="47"/>
      <c r="E13" s="9">
        <f>'Fane 4. Ikke-påvirkelige omk.'!C19*(1+'Fane 11. Nøgletal'!C16)</f>
        <v>1878198.3104716626</v>
      </c>
      <c r="F13" s="47" t="s">
        <v>3</v>
      </c>
      <c r="G13" s="1"/>
    </row>
    <row r="14" spans="1:7" x14ac:dyDescent="0.35">
      <c r="A14" s="1"/>
      <c r="B14" s="46" t="s">
        <v>55</v>
      </c>
      <c r="C14" s="46"/>
      <c r="D14" s="46"/>
      <c r="E14" s="46"/>
      <c r="F14" s="46"/>
      <c r="G14" s="1"/>
    </row>
    <row r="15" spans="1:7" x14ac:dyDescent="0.35">
      <c r="A15" s="1"/>
      <c r="B15" s="47" t="s">
        <v>67</v>
      </c>
      <c r="C15" s="47"/>
      <c r="D15" s="47"/>
      <c r="E15" s="9">
        <f>'Fane 5. Kontrol af ØR2022'!E33</f>
        <v>-216434.75671672868</v>
      </c>
      <c r="F15" s="47" t="s">
        <v>3</v>
      </c>
      <c r="G15" s="1"/>
    </row>
    <row r="16" spans="1:7" x14ac:dyDescent="0.35">
      <c r="A16" s="1"/>
      <c r="B16" s="46" t="s">
        <v>65</v>
      </c>
      <c r="C16" s="46"/>
      <c r="D16" s="46"/>
      <c r="E16" s="46"/>
      <c r="F16" s="46"/>
      <c r="G16" s="1"/>
    </row>
    <row r="17" spans="1:7" x14ac:dyDescent="0.35">
      <c r="A17" s="1"/>
      <c r="B17" s="47" t="s">
        <v>66</v>
      </c>
      <c r="C17" s="47"/>
      <c r="D17" s="47"/>
      <c r="E17" s="9">
        <f>'Fane 6. Skattesagen'!G14</f>
        <v>-81205</v>
      </c>
      <c r="F17" s="47" t="s">
        <v>3</v>
      </c>
      <c r="G17" s="1"/>
    </row>
    <row r="18" spans="1:7" x14ac:dyDescent="0.35">
      <c r="A18" s="1"/>
      <c r="B18" s="46" t="s">
        <v>58</v>
      </c>
      <c r="C18" s="46"/>
      <c r="D18" s="46"/>
      <c r="E18" s="10">
        <f>SUM(E11,E13,E15,E17)</f>
        <v>5026941.7812863309</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r+cDimqj5dp33mk2MzNtk/JapQFl65wPaVpl7nSsKrzKG/S/toTSfsDFXVd60zkEE0Rx3Rpzr25cfETvUmbkLw==" saltValue="ne9pBVqbBvjBbrc2bWHP2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796875" defaultRowHeight="14.5" x14ac:dyDescent="0.35"/>
  <cols>
    <col min="1" max="1" width="5.1796875" style="2" customWidth="1"/>
    <col min="2" max="2" width="56.453125" style="2" customWidth="1"/>
    <col min="3" max="3" width="0" style="2" hidden="1" customWidth="1"/>
    <col min="4" max="4" width="27" style="2" hidden="1" customWidth="1"/>
    <col min="5" max="5" width="10.26953125" style="2" customWidth="1"/>
    <col min="6" max="6" width="3.26953125" style="2" customWidth="1"/>
    <col min="7" max="7" width="10"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113</v>
      </c>
      <c r="C3" s="89"/>
      <c r="D3" s="89"/>
      <c r="E3" s="89"/>
      <c r="F3" s="89"/>
      <c r="G3" s="1"/>
    </row>
    <row r="4" spans="1:7" ht="15" customHeight="1" x14ac:dyDescent="0.35">
      <c r="A4" s="1"/>
      <c r="B4" s="89"/>
      <c r="C4" s="89"/>
      <c r="D4" s="89"/>
      <c r="E4" s="89"/>
      <c r="F4" s="89"/>
      <c r="G4" s="1"/>
    </row>
    <row r="5" spans="1:7" x14ac:dyDescent="0.35">
      <c r="A5" s="1"/>
      <c r="B5" s="90" t="s">
        <v>20</v>
      </c>
      <c r="C5" s="90"/>
      <c r="D5" s="90"/>
      <c r="E5" s="90"/>
      <c r="F5" s="90"/>
      <c r="G5" s="1"/>
    </row>
    <row r="6" spans="1:7" x14ac:dyDescent="0.35">
      <c r="A6" s="1"/>
      <c r="B6" s="1"/>
      <c r="C6" s="1"/>
      <c r="D6" s="1"/>
      <c r="E6" s="1"/>
      <c r="F6" s="1"/>
      <c r="G6" s="1"/>
    </row>
    <row r="7" spans="1:7" x14ac:dyDescent="0.35">
      <c r="A7" s="1"/>
      <c r="B7" s="46" t="s">
        <v>12</v>
      </c>
      <c r="C7" s="46"/>
      <c r="D7" s="46"/>
      <c r="E7" s="46"/>
      <c r="F7" s="46"/>
      <c r="G7" s="1"/>
    </row>
    <row r="8" spans="1:7" ht="15" customHeight="1" x14ac:dyDescent="0.35">
      <c r="A8" s="1"/>
      <c r="B8" s="45" t="s">
        <v>69</v>
      </c>
      <c r="C8" s="45"/>
      <c r="D8" s="45"/>
      <c r="E8" s="7">
        <f>'Fane 2.2. Økonomisk ramme 2025'!E11</f>
        <v>3446383.2275313963</v>
      </c>
      <c r="F8" s="45" t="s">
        <v>3</v>
      </c>
      <c r="G8" s="1"/>
    </row>
    <row r="9" spans="1:7" ht="15" customHeight="1" x14ac:dyDescent="0.35">
      <c r="A9" s="1"/>
      <c r="B9" s="27" t="s">
        <v>17</v>
      </c>
      <c r="C9" s="45"/>
      <c r="D9" s="45"/>
      <c r="E9" s="8">
        <f>SUM(E8:E8)*'Fane 11. Nøgletal'!C16</f>
        <v>278467.76478453679</v>
      </c>
      <c r="F9" s="45" t="s">
        <v>3</v>
      </c>
      <c r="G9" s="1"/>
    </row>
    <row r="10" spans="1:7" ht="15" customHeight="1" x14ac:dyDescent="0.35">
      <c r="A10" s="1"/>
      <c r="B10" s="27" t="s">
        <v>40</v>
      </c>
      <c r="C10" s="45"/>
      <c r="D10" s="45"/>
      <c r="E10" s="8">
        <f>-SUM(E8:E9)*'Fane 11. Nøgletal'!C21</f>
        <v>-63322.466869370866</v>
      </c>
      <c r="F10" s="45" t="s">
        <v>3</v>
      </c>
      <c r="G10" s="1"/>
    </row>
    <row r="11" spans="1:7" x14ac:dyDescent="0.35">
      <c r="A11" s="1"/>
      <c r="B11" s="28" t="s">
        <v>19</v>
      </c>
      <c r="C11" s="28"/>
      <c r="D11" s="28"/>
      <c r="E11" s="9">
        <f>SUM(E8:E10)</f>
        <v>3661528.5254465621</v>
      </c>
      <c r="F11" s="47" t="s">
        <v>3</v>
      </c>
      <c r="G11" s="1"/>
    </row>
    <row r="12" spans="1:7" x14ac:dyDescent="0.35">
      <c r="A12" s="1"/>
      <c r="B12" s="46" t="s">
        <v>11</v>
      </c>
      <c r="C12" s="46"/>
      <c r="D12" s="46"/>
      <c r="E12" s="46"/>
      <c r="F12" s="46"/>
      <c r="G12" s="1"/>
    </row>
    <row r="13" spans="1:7" ht="15" customHeight="1" x14ac:dyDescent="0.35">
      <c r="A13" s="1"/>
      <c r="B13" s="47" t="s">
        <v>11</v>
      </c>
      <c r="C13" s="47"/>
      <c r="D13" s="47"/>
      <c r="E13" s="9">
        <f>'Fane 4. Ikke-påvirkelige omk.'!C19*(1+'Fane 11. Nøgletal'!C16)^2</f>
        <v>2029956.7339577726</v>
      </c>
      <c r="F13" s="47" t="s">
        <v>3</v>
      </c>
      <c r="G13" s="1"/>
    </row>
    <row r="14" spans="1:7" ht="15" customHeight="1" x14ac:dyDescent="0.35">
      <c r="A14" s="1"/>
      <c r="B14" s="46" t="s">
        <v>55</v>
      </c>
      <c r="C14" s="46"/>
      <c r="D14" s="46"/>
      <c r="E14" s="46"/>
      <c r="F14" s="46"/>
      <c r="G14" s="1"/>
    </row>
    <row r="15" spans="1:7" ht="15" customHeight="1" x14ac:dyDescent="0.35">
      <c r="A15" s="1"/>
      <c r="B15" s="47" t="s">
        <v>56</v>
      </c>
      <c r="C15" s="47"/>
      <c r="D15" s="47"/>
      <c r="E15" s="9">
        <f>'Fane 5. Kontrol af ØR2022'!E33</f>
        <v>-216434.75671672868</v>
      </c>
      <c r="F15" s="47" t="s">
        <v>3</v>
      </c>
      <c r="G15" s="1"/>
    </row>
    <row r="16" spans="1:7" ht="15" customHeight="1" x14ac:dyDescent="0.35">
      <c r="A16" s="1"/>
      <c r="B16" s="46" t="s">
        <v>65</v>
      </c>
      <c r="C16" s="46"/>
      <c r="D16" s="46"/>
      <c r="E16" s="46"/>
      <c r="F16" s="46"/>
      <c r="G16" s="1"/>
    </row>
    <row r="17" spans="1:7" ht="15" customHeight="1" x14ac:dyDescent="0.35">
      <c r="A17" s="1"/>
      <c r="B17" s="47" t="s">
        <v>66</v>
      </c>
      <c r="C17" s="47"/>
      <c r="D17" s="47"/>
      <c r="E17" s="9">
        <f>'Fane 6. Skattesagen'!G15</f>
        <v>-81205</v>
      </c>
      <c r="F17" s="47" t="s">
        <v>3</v>
      </c>
      <c r="G17" s="1"/>
    </row>
    <row r="18" spans="1:7" x14ac:dyDescent="0.35">
      <c r="A18" s="1"/>
      <c r="B18" s="46" t="s">
        <v>70</v>
      </c>
      <c r="C18" s="46"/>
      <c r="D18" s="46"/>
      <c r="E18" s="10">
        <f>SUM(E11,E13,E15,E17)</f>
        <v>5393845.502687607</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Q+PW2NgfDvrfprnalcDcixfPD0cksHXSto1BMxe6yZ/7E+9kyVChonREAB9K3tcYkaBIxhBjVhAaAkQNocV5lA==" saltValue="HHXZ7xgT4NK3Up9hAwpcs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796875" defaultRowHeight="14.5" x14ac:dyDescent="0.35"/>
  <cols>
    <col min="1" max="1" width="5.1796875" style="2" customWidth="1"/>
    <col min="2" max="2" width="51.7265625" style="2" customWidth="1"/>
    <col min="3" max="3" width="0" style="2" hidden="1" customWidth="1"/>
    <col min="4" max="4" width="27" style="2" hidden="1" customWidth="1"/>
    <col min="5" max="5" width="13.26953125" style="2" customWidth="1"/>
    <col min="6" max="6" width="3.81640625" style="2" customWidth="1"/>
    <col min="7" max="7" width="11"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114</v>
      </c>
      <c r="C3" s="89"/>
      <c r="D3" s="89"/>
      <c r="E3" s="89"/>
      <c r="F3" s="89"/>
      <c r="G3" s="1"/>
    </row>
    <row r="4" spans="1:7" ht="15" customHeight="1" x14ac:dyDescent="0.35">
      <c r="A4" s="1"/>
      <c r="B4" s="89"/>
      <c r="C4" s="89"/>
      <c r="D4" s="89"/>
      <c r="E4" s="89"/>
      <c r="F4" s="89"/>
      <c r="G4" s="1"/>
    </row>
    <row r="5" spans="1:7" x14ac:dyDescent="0.35">
      <c r="A5" s="1"/>
      <c r="B5" s="90" t="s">
        <v>20</v>
      </c>
      <c r="C5" s="90"/>
      <c r="D5" s="90"/>
      <c r="E5" s="90"/>
      <c r="F5" s="90"/>
      <c r="G5" s="1"/>
    </row>
    <row r="6" spans="1:7" x14ac:dyDescent="0.35">
      <c r="A6" s="1"/>
      <c r="B6" s="1"/>
      <c r="C6" s="1"/>
      <c r="D6" s="1"/>
      <c r="E6" s="1"/>
      <c r="F6" s="1"/>
      <c r="G6" s="1"/>
    </row>
    <row r="7" spans="1:7" x14ac:dyDescent="0.35">
      <c r="A7" s="1"/>
      <c r="B7" s="46" t="s">
        <v>12</v>
      </c>
      <c r="C7" s="46"/>
      <c r="D7" s="46"/>
      <c r="E7" s="46"/>
      <c r="F7" s="46"/>
      <c r="G7" s="1"/>
    </row>
    <row r="8" spans="1:7" ht="15" customHeight="1" x14ac:dyDescent="0.35">
      <c r="A8" s="1"/>
      <c r="B8" s="45" t="s">
        <v>115</v>
      </c>
      <c r="C8" s="45"/>
      <c r="D8" s="45"/>
      <c r="E8" s="7">
        <f>'Fane 2.3. Økonomisk ramme 2026'!E11</f>
        <v>3661528.5254465621</v>
      </c>
      <c r="F8" s="45" t="s">
        <v>3</v>
      </c>
      <c r="G8" s="1"/>
    </row>
    <row r="9" spans="1:7" ht="15" customHeight="1" x14ac:dyDescent="0.35">
      <c r="A9" s="1"/>
      <c r="B9" s="27" t="s">
        <v>17</v>
      </c>
      <c r="C9" s="45"/>
      <c r="D9" s="45"/>
      <c r="E9" s="8">
        <f>SUM(E8:E8)*'Fane 11. Nøgletal'!C16</f>
        <v>295851.5048560822</v>
      </c>
      <c r="F9" s="45" t="s">
        <v>3</v>
      </c>
      <c r="G9" s="1"/>
    </row>
    <row r="10" spans="1:7" ht="15" customHeight="1" x14ac:dyDescent="0.35">
      <c r="A10" s="1"/>
      <c r="B10" s="27" t="s">
        <v>40</v>
      </c>
      <c r="C10" s="45"/>
      <c r="D10" s="45"/>
      <c r="E10" s="8">
        <f>-SUM(E8:E9)*'Fane 11. Nøgletal'!C21</f>
        <v>-67275.46051514495</v>
      </c>
      <c r="F10" s="45" t="s">
        <v>3</v>
      </c>
      <c r="G10" s="1"/>
    </row>
    <row r="11" spans="1:7" x14ac:dyDescent="0.35">
      <c r="A11" s="1"/>
      <c r="B11" s="28" t="s">
        <v>19</v>
      </c>
      <c r="C11" s="28"/>
      <c r="D11" s="28"/>
      <c r="E11" s="9">
        <f>SUM(E8:E10)</f>
        <v>3890104.5697874995</v>
      </c>
      <c r="F11" s="47" t="s">
        <v>3</v>
      </c>
      <c r="G11" s="1"/>
    </row>
    <row r="12" spans="1:7" x14ac:dyDescent="0.35">
      <c r="A12" s="1"/>
      <c r="B12" s="46" t="s">
        <v>11</v>
      </c>
      <c r="C12" s="46"/>
      <c r="D12" s="46"/>
      <c r="E12" s="46"/>
      <c r="F12" s="46"/>
      <c r="G12" s="1"/>
    </row>
    <row r="13" spans="1:7" ht="15" customHeight="1" x14ac:dyDescent="0.35">
      <c r="A13" s="1"/>
      <c r="B13" s="47" t="s">
        <v>11</v>
      </c>
      <c r="C13" s="47"/>
      <c r="D13" s="47"/>
      <c r="E13" s="9">
        <f>'Fane 4. Ikke-påvirkelige omk.'!C19*(1+'Fane 11. Nøgletal'!C16)^3</f>
        <v>2193977.2380615608</v>
      </c>
      <c r="F13" s="47" t="s">
        <v>3</v>
      </c>
      <c r="G13" s="1"/>
    </row>
    <row r="14" spans="1:7" ht="15" customHeight="1" x14ac:dyDescent="0.35">
      <c r="A14" s="1"/>
      <c r="B14" s="46" t="s">
        <v>55</v>
      </c>
      <c r="C14" s="46"/>
      <c r="D14" s="46"/>
      <c r="E14" s="46"/>
      <c r="F14" s="46"/>
      <c r="G14" s="1"/>
    </row>
    <row r="15" spans="1:7" ht="15" customHeight="1" x14ac:dyDescent="0.35">
      <c r="A15" s="1"/>
      <c r="B15" s="47" t="s">
        <v>56</v>
      </c>
      <c r="C15" s="47"/>
      <c r="D15" s="47"/>
      <c r="E15" s="9">
        <v>0</v>
      </c>
      <c r="F15" s="47" t="s">
        <v>3</v>
      </c>
      <c r="G15" s="1"/>
    </row>
    <row r="16" spans="1:7" ht="15" customHeight="1" x14ac:dyDescent="0.35">
      <c r="A16" s="1"/>
      <c r="B16" s="46" t="s">
        <v>65</v>
      </c>
      <c r="C16" s="46"/>
      <c r="D16" s="46"/>
      <c r="E16" s="46"/>
      <c r="F16" s="46"/>
      <c r="G16" s="1"/>
    </row>
    <row r="17" spans="1:7" ht="15" customHeight="1" x14ac:dyDescent="0.35">
      <c r="A17" s="1"/>
      <c r="B17" s="47" t="s">
        <v>66</v>
      </c>
      <c r="C17" s="47"/>
      <c r="D17" s="47"/>
      <c r="E17" s="9">
        <f>'Fane 6. Skattesagen'!G16</f>
        <v>-81205</v>
      </c>
      <c r="F17" s="47" t="s">
        <v>3</v>
      </c>
      <c r="G17" s="1"/>
    </row>
    <row r="18" spans="1:7" x14ac:dyDescent="0.35">
      <c r="A18" s="1"/>
      <c r="B18" s="46" t="s">
        <v>116</v>
      </c>
      <c r="C18" s="46"/>
      <c r="D18" s="46"/>
      <c r="E18" s="10">
        <f>SUM(E11,E13,E15,E17)</f>
        <v>6002876.8078490607</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ZZZKblGwLd7/KVgIaYcDQpaRZ5GGnJBitgR/u3A16yMI9hqwp0zRZZ/ZNYqhh1VAVNqlkaY9dTAKj1JCTGo0tw==" saltValue="Q0KHZQaemIe5g7qntqwCn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796875" defaultRowHeight="14.5" x14ac:dyDescent="0.35"/>
  <cols>
    <col min="1" max="1" width="5.1796875" style="2" customWidth="1"/>
    <col min="2" max="2" width="50.54296875" style="2" customWidth="1"/>
    <col min="3" max="4" width="0" style="2" hidden="1" customWidth="1"/>
    <col min="5" max="5" width="13.54296875" style="2" customWidth="1"/>
    <col min="6" max="6" width="3.81640625" style="2" customWidth="1"/>
    <col min="7" max="7" width="12.269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5" customHeight="1" x14ac:dyDescent="0.35">
      <c r="A3" s="1"/>
      <c r="B3" s="91" t="s">
        <v>118</v>
      </c>
      <c r="C3" s="91"/>
      <c r="D3" s="91"/>
      <c r="E3" s="91"/>
      <c r="F3" s="91"/>
      <c r="G3" s="1"/>
    </row>
    <row r="4" spans="1:7" x14ac:dyDescent="0.35">
      <c r="A4" s="1"/>
      <c r="B4" s="91"/>
      <c r="C4" s="91"/>
      <c r="D4" s="91"/>
      <c r="E4" s="91"/>
      <c r="F4" s="91"/>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46" t="s">
        <v>117</v>
      </c>
      <c r="C8" s="46"/>
      <c r="D8" s="46"/>
      <c r="E8" s="46"/>
      <c r="F8" s="46"/>
      <c r="G8" s="1"/>
    </row>
    <row r="9" spans="1:7" x14ac:dyDescent="0.35">
      <c r="A9" s="1"/>
      <c r="B9" s="45" t="s">
        <v>126</v>
      </c>
      <c r="C9" s="45"/>
      <c r="D9" s="45"/>
      <c r="E9" s="7">
        <v>3130210.8683269196</v>
      </c>
      <c r="F9" s="45" t="s">
        <v>3</v>
      </c>
      <c r="G9" s="1"/>
    </row>
    <row r="10" spans="1:7" x14ac:dyDescent="0.35">
      <c r="A10" s="1"/>
      <c r="B10" s="24" t="s">
        <v>46</v>
      </c>
      <c r="C10" s="45"/>
      <c r="D10" s="45"/>
      <c r="E10" s="7">
        <v>0</v>
      </c>
      <c r="F10" s="45" t="s">
        <v>3</v>
      </c>
      <c r="G10" s="1"/>
    </row>
    <row r="11" spans="1:7" x14ac:dyDescent="0.35">
      <c r="A11" s="1"/>
      <c r="B11" s="24" t="s">
        <v>47</v>
      </c>
      <c r="C11" s="45"/>
      <c r="D11" s="45"/>
      <c r="E11" s="8">
        <v>0</v>
      </c>
      <c r="F11" s="45" t="s">
        <v>3</v>
      </c>
      <c r="G11" s="1"/>
    </row>
    <row r="12" spans="1:7" x14ac:dyDescent="0.35">
      <c r="A12" s="1"/>
      <c r="B12" s="24" t="s">
        <v>49</v>
      </c>
      <c r="C12" s="45"/>
      <c r="D12" s="45"/>
      <c r="E12" s="8">
        <v>0</v>
      </c>
      <c r="F12" s="45" t="s">
        <v>3</v>
      </c>
      <c r="G12" s="1"/>
    </row>
    <row r="13" spans="1:7" x14ac:dyDescent="0.35">
      <c r="A13" s="1"/>
      <c r="B13" s="24" t="s">
        <v>17</v>
      </c>
      <c r="C13" s="45"/>
      <c r="D13" s="45"/>
      <c r="E13" s="8">
        <v>111435.50691243834</v>
      </c>
      <c r="F13" s="45" t="s">
        <v>3</v>
      </c>
      <c r="G13" s="1"/>
    </row>
    <row r="14" spans="1:7" x14ac:dyDescent="0.35">
      <c r="A14" s="1"/>
      <c r="B14" s="24" t="s">
        <v>40</v>
      </c>
      <c r="C14" s="45"/>
      <c r="D14" s="45"/>
      <c r="E14" s="8">
        <v>-55107.988379069087</v>
      </c>
      <c r="F14" s="45" t="s">
        <v>3</v>
      </c>
      <c r="G14" s="1"/>
    </row>
    <row r="15" spans="1:7" x14ac:dyDescent="0.35">
      <c r="A15" s="1"/>
      <c r="B15" s="60" t="s">
        <v>19</v>
      </c>
      <c r="C15" s="28"/>
      <c r="D15" s="28"/>
      <c r="E15" s="9">
        <v>3186538.3868602887</v>
      </c>
      <c r="F15" s="47" t="s">
        <v>3</v>
      </c>
      <c r="G15" s="1"/>
    </row>
    <row r="16" spans="1:7" x14ac:dyDescent="0.35">
      <c r="A16" s="1"/>
      <c r="B16" s="46" t="s">
        <v>11</v>
      </c>
      <c r="C16" s="46"/>
      <c r="D16" s="46"/>
      <c r="E16" s="46"/>
      <c r="F16" s="46"/>
      <c r="G16" s="1"/>
    </row>
    <row r="17" spans="1:7" x14ac:dyDescent="0.35">
      <c r="A17" s="1"/>
      <c r="B17" s="47" t="s">
        <v>11</v>
      </c>
      <c r="C17" s="47"/>
      <c r="D17" s="47"/>
      <c r="E17" s="9">
        <v>1720085.3550748802</v>
      </c>
      <c r="F17" s="47" t="s">
        <v>3</v>
      </c>
      <c r="G17" s="1"/>
    </row>
    <row r="18" spans="1:7" x14ac:dyDescent="0.35">
      <c r="A18" s="1"/>
      <c r="B18" s="46" t="s">
        <v>34</v>
      </c>
      <c r="C18" s="46"/>
      <c r="D18" s="46"/>
      <c r="E18" s="46"/>
      <c r="F18" s="46"/>
      <c r="G18" s="1"/>
    </row>
    <row r="19" spans="1:7" x14ac:dyDescent="0.35">
      <c r="A19" s="1"/>
      <c r="B19" s="24" t="s">
        <v>31</v>
      </c>
      <c r="C19" s="45"/>
      <c r="D19" s="45"/>
      <c r="E19" s="8">
        <v>0</v>
      </c>
      <c r="F19" s="45" t="s">
        <v>3</v>
      </c>
      <c r="G19" s="1"/>
    </row>
    <row r="20" spans="1:7" x14ac:dyDescent="0.35">
      <c r="A20" s="1"/>
      <c r="B20" s="24" t="s">
        <v>32</v>
      </c>
      <c r="C20" s="45"/>
      <c r="D20" s="45"/>
      <c r="E20" s="8">
        <v>0</v>
      </c>
      <c r="F20" s="45" t="s">
        <v>3</v>
      </c>
      <c r="G20" s="1"/>
    </row>
    <row r="21" spans="1:7" x14ac:dyDescent="0.35">
      <c r="A21" s="1"/>
      <c r="B21" s="24" t="s">
        <v>78</v>
      </c>
      <c r="C21" s="45"/>
      <c r="D21" s="45"/>
      <c r="E21" s="8">
        <v>0</v>
      </c>
      <c r="F21" s="45" t="s">
        <v>3</v>
      </c>
      <c r="G21" s="1"/>
    </row>
    <row r="22" spans="1:7" x14ac:dyDescent="0.35">
      <c r="A22" s="1"/>
      <c r="B22" s="60" t="s">
        <v>35</v>
      </c>
      <c r="C22" s="28"/>
      <c r="D22" s="28"/>
      <c r="E22" s="9">
        <v>0</v>
      </c>
      <c r="F22" s="47" t="s">
        <v>3</v>
      </c>
      <c r="G22" s="1"/>
    </row>
    <row r="23" spans="1:7" x14ac:dyDescent="0.35">
      <c r="A23" s="1"/>
      <c r="B23" s="46" t="s">
        <v>55</v>
      </c>
      <c r="C23" s="46"/>
      <c r="D23" s="46"/>
      <c r="E23" s="46"/>
      <c r="F23" s="46"/>
      <c r="G23" s="1"/>
    </row>
    <row r="24" spans="1:7" x14ac:dyDescent="0.35">
      <c r="A24" s="1"/>
      <c r="B24" s="60" t="s">
        <v>56</v>
      </c>
      <c r="C24" s="48"/>
      <c r="D24" s="48"/>
      <c r="E24" s="9">
        <v>-41796.747899013106</v>
      </c>
      <c r="F24" s="47" t="s">
        <v>3</v>
      </c>
      <c r="G24" s="1"/>
    </row>
    <row r="25" spans="1:7" x14ac:dyDescent="0.35">
      <c r="A25" s="1"/>
      <c r="B25" s="46" t="s">
        <v>65</v>
      </c>
      <c r="C25" s="46"/>
      <c r="D25" s="46"/>
      <c r="E25" s="46"/>
      <c r="F25" s="46"/>
      <c r="G25" s="1"/>
    </row>
    <row r="26" spans="1:7" x14ac:dyDescent="0.35">
      <c r="A26" s="1"/>
      <c r="B26" s="47" t="s">
        <v>66</v>
      </c>
      <c r="C26" s="47"/>
      <c r="D26" s="47"/>
      <c r="E26" s="9">
        <v>0</v>
      </c>
      <c r="F26" s="47" t="s">
        <v>3</v>
      </c>
      <c r="G26" s="1"/>
    </row>
    <row r="27" spans="1:7" x14ac:dyDescent="0.35">
      <c r="A27" s="1"/>
      <c r="B27" s="46" t="s">
        <v>133</v>
      </c>
      <c r="C27" s="46"/>
      <c r="D27" s="46"/>
      <c r="E27" s="10">
        <v>4864826.9940361567</v>
      </c>
      <c r="F27" s="11" t="s">
        <v>3</v>
      </c>
      <c r="G27" s="1"/>
    </row>
    <row r="28" spans="1:7" ht="30" customHeight="1" x14ac:dyDescent="0.35">
      <c r="A28" s="1"/>
      <c r="B28" s="92" t="s">
        <v>135</v>
      </c>
      <c r="C28" s="92"/>
      <c r="D28" s="92"/>
      <c r="E28" s="92"/>
      <c r="F28" s="92"/>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30"/>
      <c r="B48" s="30"/>
      <c r="C48" s="30"/>
      <c r="D48" s="30"/>
      <c r="E48" s="30"/>
      <c r="F48" s="30"/>
      <c r="G48" s="30"/>
    </row>
    <row r="49" spans="1:6" x14ac:dyDescent="0.35">
      <c r="A49" s="30"/>
      <c r="B49" s="30"/>
      <c r="C49" s="30"/>
      <c r="D49" s="30"/>
      <c r="E49" s="30"/>
      <c r="F49" s="30"/>
    </row>
  </sheetData>
  <sheetProtection algorithmName="SHA-512" hashValue="MpsYzizBPC6t+0w4W2iXA1FIvvMB2ySY+S+gJXXKzxjPVuXHu0hdx+eclToemmM5uBhGLHYcr19Ihq/nLvedNw==" saltValue="ZcZ+Ki84wBYPAv1myQ2Ap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5"/>
  <sheetViews>
    <sheetView showGridLines="0" view="pageLayout" zoomScaleNormal="100" workbookViewId="0"/>
  </sheetViews>
  <sheetFormatPr defaultColWidth="9.1796875" defaultRowHeight="14.5" x14ac:dyDescent="0.35"/>
  <cols>
    <col min="1" max="1" width="8.1796875" style="2" customWidth="1"/>
    <col min="2" max="2" width="37.7265625" style="2" customWidth="1"/>
    <col min="3" max="3" width="24.81640625" style="2" customWidth="1"/>
    <col min="4" max="4" width="3.26953125" style="2" customWidth="1"/>
    <col min="5" max="5" width="7.81640625" style="2" customWidth="1"/>
    <col min="6" max="6" width="4" style="2" customWidth="1"/>
    <col min="7" max="16384" width="9.1796875" style="2"/>
  </cols>
  <sheetData>
    <row r="1" spans="1:6" x14ac:dyDescent="0.35">
      <c r="A1" s="1"/>
      <c r="B1" s="1"/>
      <c r="C1" s="1"/>
      <c r="D1" s="1"/>
      <c r="E1" s="1"/>
      <c r="F1" s="1"/>
    </row>
    <row r="2" spans="1:6" x14ac:dyDescent="0.35">
      <c r="A2" s="1"/>
      <c r="B2" s="1"/>
      <c r="C2" s="1"/>
      <c r="D2" s="1"/>
      <c r="E2" s="1"/>
      <c r="F2" s="1"/>
    </row>
    <row r="3" spans="1:6" ht="15" customHeight="1" x14ac:dyDescent="0.35">
      <c r="A3" s="1"/>
      <c r="B3" s="89" t="s">
        <v>39</v>
      </c>
      <c r="C3" s="89"/>
      <c r="D3" s="89"/>
      <c r="E3" s="1"/>
      <c r="F3" s="1"/>
    </row>
    <row r="4" spans="1:6" ht="15" customHeight="1" x14ac:dyDescent="0.35">
      <c r="A4" s="1"/>
      <c r="B4" s="89"/>
      <c r="C4" s="89"/>
      <c r="D4" s="89"/>
      <c r="E4" s="1"/>
      <c r="F4" s="1"/>
    </row>
    <row r="5" spans="1:6" x14ac:dyDescent="0.35">
      <c r="A5" s="1"/>
      <c r="B5" s="1"/>
      <c r="C5" s="1"/>
      <c r="D5" s="1"/>
      <c r="E5" s="1"/>
      <c r="F5" s="1"/>
    </row>
    <row r="6" spans="1:6" x14ac:dyDescent="0.35">
      <c r="A6" s="1"/>
      <c r="B6" s="1"/>
      <c r="C6" s="1"/>
      <c r="D6" s="1"/>
      <c r="E6" s="1"/>
      <c r="F6" s="1"/>
    </row>
    <row r="7" spans="1:6" x14ac:dyDescent="0.35">
      <c r="A7" s="1"/>
      <c r="B7" s="1"/>
      <c r="C7" s="1"/>
      <c r="D7" s="1"/>
      <c r="E7" s="1"/>
      <c r="F7" s="1"/>
    </row>
    <row r="8" spans="1:6" x14ac:dyDescent="0.35">
      <c r="A8" s="1"/>
      <c r="B8" s="93" t="s">
        <v>119</v>
      </c>
      <c r="C8" s="94"/>
      <c r="D8" s="95"/>
      <c r="E8" s="1"/>
      <c r="F8" s="1"/>
    </row>
    <row r="9" spans="1:6" ht="15" customHeight="1" x14ac:dyDescent="0.35">
      <c r="A9" s="1"/>
      <c r="B9" s="17" t="s">
        <v>24</v>
      </c>
      <c r="C9" s="47" t="s">
        <v>120</v>
      </c>
      <c r="D9" s="47"/>
      <c r="E9" s="1"/>
      <c r="F9" s="1"/>
    </row>
    <row r="10" spans="1:6" ht="15" customHeight="1" x14ac:dyDescent="0.35">
      <c r="A10" s="1"/>
      <c r="B10" s="23" t="s">
        <v>138</v>
      </c>
      <c r="C10" s="8">
        <v>1468405</v>
      </c>
      <c r="D10" s="12" t="s">
        <v>3</v>
      </c>
      <c r="E10" s="1"/>
      <c r="F10" s="1"/>
    </row>
    <row r="11" spans="1:6" x14ac:dyDescent="0.35">
      <c r="A11" s="1"/>
      <c r="B11" s="23" t="s">
        <v>139</v>
      </c>
      <c r="C11" s="8">
        <v>6619</v>
      </c>
      <c r="D11" s="12" t="s">
        <v>3</v>
      </c>
      <c r="E11" s="1"/>
      <c r="F11" s="1"/>
    </row>
    <row r="12" spans="1:6" x14ac:dyDescent="0.35">
      <c r="A12" s="1"/>
      <c r="B12" s="23" t="s">
        <v>140</v>
      </c>
      <c r="C12" s="8">
        <v>12642</v>
      </c>
      <c r="D12" s="12" t="s">
        <v>3</v>
      </c>
      <c r="E12" s="1"/>
      <c r="F12" s="1"/>
    </row>
    <row r="13" spans="1:6" x14ac:dyDescent="0.35">
      <c r="A13" s="1"/>
      <c r="B13" s="23"/>
      <c r="C13" s="8"/>
      <c r="D13" s="12" t="s">
        <v>3</v>
      </c>
      <c r="E13" s="1"/>
      <c r="F13" s="1"/>
    </row>
    <row r="14" spans="1:6" x14ac:dyDescent="0.35">
      <c r="A14" s="1"/>
      <c r="B14" s="23"/>
      <c r="C14" s="8"/>
      <c r="D14" s="12" t="s">
        <v>3</v>
      </c>
      <c r="E14" s="1"/>
      <c r="F14" s="1"/>
    </row>
    <row r="15" spans="1:6" x14ac:dyDescent="0.35">
      <c r="A15" s="1"/>
      <c r="B15" s="23"/>
      <c r="C15" s="8"/>
      <c r="D15" s="12" t="s">
        <v>3</v>
      </c>
      <c r="E15" s="1"/>
      <c r="F15" s="1"/>
    </row>
    <row r="16" spans="1:6" x14ac:dyDescent="0.35">
      <c r="A16" s="1"/>
      <c r="B16" s="23"/>
      <c r="C16" s="8"/>
      <c r="D16" s="12" t="s">
        <v>3</v>
      </c>
      <c r="E16" s="1"/>
      <c r="F16" s="1"/>
    </row>
    <row r="17" spans="1:6" x14ac:dyDescent="0.35">
      <c r="A17" s="1"/>
      <c r="B17" s="23"/>
      <c r="C17" s="8"/>
      <c r="D17" s="12" t="s">
        <v>3</v>
      </c>
      <c r="E17" s="1"/>
      <c r="F17" s="1"/>
    </row>
    <row r="18" spans="1:6" x14ac:dyDescent="0.35">
      <c r="A18" s="1"/>
      <c r="B18" s="72" t="s">
        <v>121</v>
      </c>
      <c r="C18" s="10">
        <f>SUM(C10:C17)</f>
        <v>1487666</v>
      </c>
      <c r="D18" s="11" t="s">
        <v>3</v>
      </c>
      <c r="E18" s="1"/>
      <c r="F18" s="1"/>
    </row>
    <row r="19" spans="1:6" x14ac:dyDescent="0.35">
      <c r="A19" s="1"/>
      <c r="B19" s="72" t="s">
        <v>122</v>
      </c>
      <c r="C19" s="10">
        <f>C18*(1+'Fane 11. Nøgletal'!C16)^2</f>
        <v>1737785.2613542399</v>
      </c>
      <c r="D19" s="11" t="s">
        <v>3</v>
      </c>
      <c r="E19" s="1"/>
      <c r="F19" s="1"/>
    </row>
    <row r="20" spans="1:6" x14ac:dyDescent="0.35">
      <c r="A20" s="1"/>
      <c r="B20" s="14"/>
      <c r="C20" s="13"/>
      <c r="D20" s="13"/>
      <c r="E20" s="1"/>
      <c r="F20" s="1"/>
    </row>
    <row r="21" spans="1:6" x14ac:dyDescent="0.35">
      <c r="A21" s="1"/>
      <c r="B21" s="14"/>
      <c r="C21" s="13"/>
      <c r="D21" s="13"/>
      <c r="E21" s="1"/>
      <c r="F21" s="1"/>
    </row>
    <row r="22" spans="1:6" x14ac:dyDescent="0.35">
      <c r="A22" s="1"/>
      <c r="B22" s="1"/>
      <c r="C22" s="1"/>
      <c r="D22" s="1"/>
      <c r="E22" s="1"/>
      <c r="F22" s="1"/>
    </row>
    <row r="23" spans="1:6" x14ac:dyDescent="0.35">
      <c r="A23" s="1"/>
      <c r="B23" s="1"/>
      <c r="C23" s="1"/>
      <c r="D23" s="1"/>
      <c r="E23" s="1"/>
      <c r="F23" s="1"/>
    </row>
    <row r="24" spans="1:6" x14ac:dyDescent="0.35">
      <c r="A24" s="1"/>
      <c r="B24" s="1"/>
      <c r="C24" s="1"/>
      <c r="D24" s="1"/>
      <c r="E24" s="1"/>
      <c r="F24" s="1"/>
    </row>
    <row r="25" spans="1:6" x14ac:dyDescent="0.35">
      <c r="A25" s="1"/>
      <c r="B25" s="1"/>
      <c r="C25" s="1"/>
      <c r="D25" s="1"/>
      <c r="E25" s="1"/>
      <c r="F25" s="1"/>
    </row>
    <row r="26" spans="1:6" x14ac:dyDescent="0.35">
      <c r="A26" s="1"/>
      <c r="B26" s="1"/>
      <c r="C26" s="1"/>
      <c r="D26" s="1"/>
      <c r="E26" s="1"/>
      <c r="F26" s="1"/>
    </row>
    <row r="27" spans="1:6" x14ac:dyDescent="0.35">
      <c r="A27" s="1"/>
      <c r="B27" s="1"/>
      <c r="C27" s="1"/>
      <c r="D27" s="1"/>
      <c r="E27" s="1"/>
      <c r="F27" s="1"/>
    </row>
    <row r="28" spans="1:6" x14ac:dyDescent="0.35">
      <c r="A28" s="1"/>
      <c r="B28" s="1"/>
      <c r="C28" s="1"/>
      <c r="D28" s="1"/>
      <c r="E28" s="1"/>
      <c r="F28" s="1"/>
    </row>
    <row r="29" spans="1:6" x14ac:dyDescent="0.35">
      <c r="A29" s="1"/>
      <c r="B29" s="1"/>
      <c r="C29" s="1"/>
      <c r="D29" s="1"/>
      <c r="E29" s="1"/>
      <c r="F29" s="1"/>
    </row>
    <row r="30" spans="1:6" x14ac:dyDescent="0.35">
      <c r="A30" s="1"/>
      <c r="B30" s="1"/>
      <c r="C30" s="1"/>
      <c r="D30" s="1"/>
      <c r="E30" s="1"/>
      <c r="F30" s="1"/>
    </row>
    <row r="31" spans="1:6" x14ac:dyDescent="0.35">
      <c r="A31" s="1"/>
      <c r="B31" s="1"/>
      <c r="C31" s="1"/>
      <c r="D31" s="1"/>
      <c r="E31" s="1"/>
      <c r="F31" s="1"/>
    </row>
    <row r="32" spans="1:6" x14ac:dyDescent="0.35">
      <c r="A32" s="1"/>
      <c r="B32" s="1"/>
      <c r="C32" s="1"/>
      <c r="D32" s="1"/>
      <c r="E32" s="1"/>
      <c r="F32" s="1"/>
    </row>
    <row r="33" spans="1:6" x14ac:dyDescent="0.35">
      <c r="A33" s="1"/>
      <c r="B33" s="1"/>
      <c r="C33" s="1"/>
      <c r="D33" s="1"/>
      <c r="E33" s="1"/>
      <c r="F33" s="1"/>
    </row>
    <row r="34" spans="1:6" x14ac:dyDescent="0.35">
      <c r="A34" s="1"/>
      <c r="B34" s="1"/>
      <c r="C34" s="1"/>
      <c r="D34" s="1"/>
      <c r="E34" s="1"/>
      <c r="F34" s="1"/>
    </row>
    <row r="35" spans="1:6" x14ac:dyDescent="0.35">
      <c r="A35" s="1"/>
      <c r="B35" s="1"/>
      <c r="C35" s="1"/>
      <c r="D35" s="1"/>
      <c r="E35" s="1"/>
      <c r="F35" s="1"/>
    </row>
    <row r="36" spans="1:6" x14ac:dyDescent="0.35">
      <c r="A36" s="1"/>
      <c r="B36" s="1"/>
      <c r="C36" s="1"/>
      <c r="D36" s="1"/>
      <c r="E36" s="1"/>
      <c r="F36" s="1"/>
    </row>
    <row r="37" spans="1:6" x14ac:dyDescent="0.35">
      <c r="A37" s="1"/>
      <c r="B37" s="1"/>
      <c r="C37" s="1"/>
      <c r="D37" s="1"/>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row r="49" spans="1:6" x14ac:dyDescent="0.35">
      <c r="A49" s="1"/>
      <c r="B49" s="1"/>
      <c r="C49" s="1"/>
      <c r="D49" s="1"/>
      <c r="E49" s="1"/>
      <c r="F49" s="1"/>
    </row>
    <row r="50" spans="1:6" x14ac:dyDescent="0.35">
      <c r="A50" s="1"/>
      <c r="B50" s="1"/>
      <c r="C50" s="1"/>
      <c r="D50" s="1"/>
      <c r="E50" s="1"/>
      <c r="F50" s="1"/>
    </row>
    <row r="51" spans="1:6" x14ac:dyDescent="0.35">
      <c r="A51" s="30"/>
      <c r="B51" s="30"/>
      <c r="C51" s="30"/>
      <c r="D51" s="30"/>
      <c r="E51" s="30"/>
      <c r="F51" s="30"/>
    </row>
    <row r="52" spans="1:6" x14ac:dyDescent="0.35">
      <c r="A52" s="30"/>
      <c r="B52" s="30"/>
      <c r="C52" s="30"/>
      <c r="D52" s="30"/>
      <c r="E52" s="30"/>
      <c r="F52" s="30"/>
    </row>
    <row r="53" spans="1:6" x14ac:dyDescent="0.35">
      <c r="A53" s="30"/>
      <c r="B53" s="30"/>
      <c r="C53" s="30"/>
      <c r="D53" s="30"/>
      <c r="E53" s="30"/>
      <c r="F53" s="30"/>
    </row>
    <row r="54" spans="1:6" x14ac:dyDescent="0.35">
      <c r="A54" s="30"/>
      <c r="B54" s="30"/>
      <c r="C54" s="30"/>
      <c r="D54" s="30"/>
      <c r="E54" s="30"/>
      <c r="F54" s="30"/>
    </row>
    <row r="55" spans="1:6" x14ac:dyDescent="0.35">
      <c r="A55" s="30"/>
      <c r="B55" s="30"/>
      <c r="C55" s="30"/>
      <c r="D55" s="30"/>
      <c r="E55" s="30"/>
      <c r="F55" s="30"/>
    </row>
  </sheetData>
  <sheetProtection algorithmName="SHA-512" hashValue="vclsRSHA4mhBJxtRAfgozmmmkohMy4ACgpOzRNkrPabdcDbHWG70GxeGiRnKQRCJ1Rll2X7FCPB5WLaXdOFvQg==" saltValue="GX1t/sjsCr78Eix+6HrnZQ=="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0"/>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5.81640625" style="2" customWidth="1"/>
    <col min="5" max="5" width="12.26953125" style="2" bestFit="1"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91" t="s">
        <v>151</v>
      </c>
      <c r="C3" s="91"/>
      <c r="D3" s="91"/>
      <c r="E3" s="91"/>
      <c r="F3" s="91"/>
      <c r="G3" s="1"/>
    </row>
    <row r="4" spans="1:7" ht="15" customHeight="1" x14ac:dyDescent="0.35">
      <c r="A4" s="1"/>
      <c r="B4" s="91"/>
      <c r="C4" s="91"/>
      <c r="D4" s="91"/>
      <c r="E4" s="91"/>
      <c r="F4" s="91"/>
      <c r="G4" s="1"/>
    </row>
    <row r="5" spans="1:7" ht="15" customHeight="1" x14ac:dyDescent="0.35">
      <c r="A5" s="1"/>
      <c r="B5" s="56"/>
      <c r="C5" s="56"/>
      <c r="D5" s="56"/>
      <c r="E5" s="56"/>
      <c r="F5" s="56"/>
      <c r="G5" s="1"/>
    </row>
    <row r="6" spans="1:7" ht="15" customHeight="1" x14ac:dyDescent="0.35">
      <c r="A6" s="1"/>
      <c r="B6" s="1"/>
      <c r="C6" s="50"/>
      <c r="D6" s="51"/>
      <c r="E6" s="56"/>
      <c r="F6" s="56"/>
      <c r="G6" s="1"/>
    </row>
    <row r="7" spans="1:7" x14ac:dyDescent="0.35">
      <c r="A7" s="1"/>
      <c r="B7" s="1"/>
      <c r="C7" s="1"/>
      <c r="D7" s="1"/>
      <c r="E7" s="52"/>
      <c r="F7" s="1"/>
      <c r="G7" s="1"/>
    </row>
    <row r="8" spans="1:7" x14ac:dyDescent="0.35">
      <c r="A8" s="1"/>
      <c r="B8" s="93" t="s">
        <v>62</v>
      </c>
      <c r="C8" s="94"/>
      <c r="D8" s="94"/>
      <c r="E8" s="94"/>
      <c r="F8" s="95"/>
      <c r="G8" s="1"/>
    </row>
    <row r="9" spans="1:7" x14ac:dyDescent="0.35">
      <c r="A9" s="1"/>
      <c r="B9" s="96" t="s">
        <v>141</v>
      </c>
      <c r="C9" s="97"/>
      <c r="D9" s="98"/>
      <c r="E9" s="55">
        <v>-216271.51897402853</v>
      </c>
      <c r="F9" s="12" t="s">
        <v>3</v>
      </c>
      <c r="G9" s="1"/>
    </row>
    <row r="10" spans="1:7" x14ac:dyDescent="0.35">
      <c r="A10" s="1"/>
      <c r="B10" s="72"/>
      <c r="C10" s="22"/>
      <c r="D10" s="22"/>
      <c r="E10" s="22"/>
      <c r="F10" s="73"/>
      <c r="G10" s="1"/>
    </row>
    <row r="11" spans="1:7" ht="54.75" customHeight="1" x14ac:dyDescent="0.35">
      <c r="A11" s="1"/>
      <c r="B11" s="99" t="s">
        <v>142</v>
      </c>
      <c r="C11" s="100"/>
      <c r="D11" s="100"/>
      <c r="E11" s="100"/>
      <c r="F11" s="101"/>
      <c r="G11" s="1"/>
    </row>
    <row r="12" spans="1:7" ht="31.5" customHeight="1" x14ac:dyDescent="0.35">
      <c r="A12" s="1"/>
      <c r="B12" s="1"/>
      <c r="C12" s="1"/>
      <c r="D12" s="1"/>
      <c r="E12" s="1"/>
      <c r="F12" s="1"/>
      <c r="G12" s="1"/>
    </row>
    <row r="13" spans="1:7" ht="27" customHeight="1" x14ac:dyDescent="0.35">
      <c r="A13" s="1"/>
      <c r="B13" s="93" t="s">
        <v>63</v>
      </c>
      <c r="C13" s="94"/>
      <c r="D13" s="94"/>
      <c r="E13" s="94"/>
      <c r="F13" s="95"/>
      <c r="G13" s="1"/>
    </row>
    <row r="14" spans="1:7" ht="18" customHeight="1" x14ac:dyDescent="0.35">
      <c r="A14" s="1"/>
      <c r="B14" s="96" t="s">
        <v>71</v>
      </c>
      <c r="C14" s="97"/>
      <c r="D14" s="98"/>
      <c r="E14" s="8">
        <v>-41796.747899013106</v>
      </c>
      <c r="F14" s="12" t="s">
        <v>3</v>
      </c>
      <c r="G14" s="1"/>
    </row>
    <row r="15" spans="1:7" x14ac:dyDescent="0.35">
      <c r="A15" s="1"/>
      <c r="B15" s="96" t="s">
        <v>105</v>
      </c>
      <c r="C15" s="97"/>
      <c r="D15" s="98"/>
      <c r="E15" s="8">
        <v>-41796.747899013106</v>
      </c>
      <c r="F15" s="12" t="s">
        <v>3</v>
      </c>
      <c r="G15" s="1"/>
    </row>
    <row r="16" spans="1:7" x14ac:dyDescent="0.35">
      <c r="A16" s="1"/>
      <c r="B16" s="72"/>
      <c r="C16" s="22"/>
      <c r="D16" s="22"/>
      <c r="E16" s="22"/>
      <c r="F16" s="73"/>
      <c r="G16" s="1"/>
    </row>
    <row r="17" spans="1:7" ht="29.25" customHeight="1" x14ac:dyDescent="0.35">
      <c r="A17" s="1"/>
      <c r="B17" s="99" t="s">
        <v>143</v>
      </c>
      <c r="C17" s="100"/>
      <c r="D17" s="100"/>
      <c r="E17" s="100"/>
      <c r="F17" s="101"/>
      <c r="G17" s="1"/>
    </row>
    <row r="18" spans="1:7" ht="27" customHeight="1" x14ac:dyDescent="0.35">
      <c r="A18" s="1"/>
      <c r="B18" s="1"/>
      <c r="C18" s="1"/>
      <c r="D18" s="1"/>
      <c r="E18" s="1"/>
      <c r="F18" s="1"/>
      <c r="G18" s="1"/>
    </row>
    <row r="19" spans="1:7" ht="28.5" customHeight="1" x14ac:dyDescent="0.35">
      <c r="A19" s="1"/>
      <c r="B19" s="57" t="s">
        <v>144</v>
      </c>
      <c r="C19" s="58"/>
      <c r="D19" s="58"/>
      <c r="E19" s="58"/>
      <c r="F19" s="59"/>
      <c r="G19" s="1"/>
    </row>
    <row r="20" spans="1:7" ht="18.75" customHeight="1" x14ac:dyDescent="0.35">
      <c r="A20" s="1"/>
      <c r="B20" s="61" t="s">
        <v>145</v>
      </c>
      <c r="C20" s="62"/>
      <c r="D20" s="63"/>
      <c r="E20" s="8">
        <v>4317814.4865665426</v>
      </c>
      <c r="F20" s="12" t="s">
        <v>3</v>
      </c>
      <c r="G20" s="1"/>
    </row>
    <row r="21" spans="1:7" x14ac:dyDescent="0.35">
      <c r="A21" s="1"/>
      <c r="B21" s="61" t="s">
        <v>146</v>
      </c>
      <c r="C21" s="62"/>
      <c r="D21" s="63"/>
      <c r="E21" s="8">
        <v>4750684</v>
      </c>
      <c r="F21" s="12" t="s">
        <v>3</v>
      </c>
      <c r="G21" s="1"/>
    </row>
    <row r="22" spans="1:7" x14ac:dyDescent="0.35">
      <c r="A22" s="1"/>
      <c r="B22" s="61" t="s">
        <v>25</v>
      </c>
      <c r="C22" s="62"/>
      <c r="D22" s="63"/>
      <c r="E22" s="8">
        <v>0</v>
      </c>
      <c r="F22" s="12" t="s">
        <v>3</v>
      </c>
      <c r="G22" s="1"/>
    </row>
    <row r="23" spans="1:7" x14ac:dyDescent="0.35">
      <c r="A23" s="1"/>
      <c r="B23" s="64" t="s">
        <v>147</v>
      </c>
      <c r="C23" s="65"/>
      <c r="D23" s="66"/>
      <c r="E23" s="9">
        <f>E20-(E21-E22)</f>
        <v>-432869.51343345735</v>
      </c>
      <c r="F23" s="15" t="s">
        <v>3</v>
      </c>
      <c r="G23" s="1"/>
    </row>
    <row r="24" spans="1:7" x14ac:dyDescent="0.35">
      <c r="A24" s="1"/>
      <c r="B24" s="72"/>
      <c r="C24" s="22"/>
      <c r="D24" s="22"/>
      <c r="E24" s="22"/>
      <c r="F24" s="73"/>
      <c r="G24" s="1"/>
    </row>
    <row r="25" spans="1:7" x14ac:dyDescent="0.35">
      <c r="A25" s="1"/>
      <c r="B25" s="1"/>
      <c r="C25" s="1"/>
      <c r="D25" s="1"/>
      <c r="E25" s="1"/>
      <c r="F25" s="1"/>
      <c r="G25" s="1"/>
    </row>
    <row r="26" spans="1:7" ht="33.75" customHeight="1" x14ac:dyDescent="0.35">
      <c r="A26" s="1"/>
      <c r="B26" s="93" t="s">
        <v>148</v>
      </c>
      <c r="C26" s="94"/>
      <c r="D26" s="94"/>
      <c r="E26" s="94"/>
      <c r="F26" s="95"/>
      <c r="G26" s="1"/>
    </row>
    <row r="27" spans="1:7" ht="28.5" customHeight="1" x14ac:dyDescent="0.35">
      <c r="A27" s="1"/>
      <c r="B27" s="109" t="s">
        <v>149</v>
      </c>
      <c r="C27" s="110"/>
      <c r="D27" s="111"/>
      <c r="E27" s="53">
        <f>IF(AND(E15&lt;0,E23&gt;0,ABS(SUM(E14:E15))&lt;E23),ABS(E14),IF(AND(E15&lt;0,E23&gt;0,ABS(SUM(E14:E15))&gt;E23),SUM(E14,E23),0))</f>
        <v>0</v>
      </c>
      <c r="F27" s="15" t="s">
        <v>3</v>
      </c>
      <c r="G27" s="50"/>
    </row>
    <row r="28" spans="1:7" x14ac:dyDescent="0.35">
      <c r="A28" s="1"/>
      <c r="B28" s="93"/>
      <c r="C28" s="94"/>
      <c r="D28" s="94"/>
      <c r="E28" s="94"/>
      <c r="F28" s="95"/>
      <c r="G28" s="1"/>
    </row>
    <row r="29" spans="1:7" x14ac:dyDescent="0.35">
      <c r="A29" s="1"/>
      <c r="B29" s="1"/>
      <c r="C29" s="1"/>
      <c r="D29" s="1"/>
      <c r="E29" s="1"/>
      <c r="F29" s="1"/>
      <c r="G29" s="1"/>
    </row>
    <row r="30" spans="1:7" x14ac:dyDescent="0.35">
      <c r="A30" s="1"/>
      <c r="B30" s="93" t="s">
        <v>150</v>
      </c>
      <c r="C30" s="94"/>
      <c r="D30" s="94"/>
      <c r="E30" s="94"/>
      <c r="F30" s="95"/>
      <c r="G30" s="1"/>
    </row>
    <row r="31" spans="1:7" x14ac:dyDescent="0.35">
      <c r="A31" s="1"/>
      <c r="B31" s="102" t="s">
        <v>55</v>
      </c>
      <c r="C31" s="103"/>
      <c r="D31" s="104"/>
      <c r="E31" s="54">
        <f>IF(AND(E9&gt;0,(E9+E23)&gt;0),0,IF(AND(E9&gt;0,(E9+E23)&lt;0),(E9+E23),IF(AND(E9&lt;0,E23&lt;0),E23,0)))</f>
        <v>-432869.51343345735</v>
      </c>
      <c r="F31" s="12" t="s">
        <v>3</v>
      </c>
      <c r="G31" s="1"/>
    </row>
    <row r="32" spans="1:7" x14ac:dyDescent="0.35">
      <c r="A32" s="1"/>
      <c r="B32" s="102" t="s">
        <v>41</v>
      </c>
      <c r="C32" s="103"/>
      <c r="D32" s="104"/>
      <c r="E32" s="8">
        <v>2</v>
      </c>
      <c r="F32" s="12" t="s">
        <v>18</v>
      </c>
      <c r="G32" s="1"/>
    </row>
    <row r="33" spans="1:7" x14ac:dyDescent="0.35">
      <c r="A33" s="1"/>
      <c r="B33" s="105" t="s">
        <v>64</v>
      </c>
      <c r="C33" s="105"/>
      <c r="D33" s="105"/>
      <c r="E33" s="53">
        <f>E31/E32</f>
        <v>-216434.75671672868</v>
      </c>
      <c r="F33" s="15" t="s">
        <v>3</v>
      </c>
      <c r="G33" s="1"/>
    </row>
    <row r="34" spans="1:7" x14ac:dyDescent="0.35">
      <c r="A34" s="1"/>
      <c r="B34" s="106"/>
      <c r="C34" s="107"/>
      <c r="D34" s="107"/>
      <c r="E34" s="107"/>
      <c r="F34" s="108"/>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30"/>
      <c r="B40" s="30"/>
      <c r="C40" s="30"/>
      <c r="D40" s="30"/>
      <c r="E40" s="30"/>
      <c r="F40" s="30"/>
      <c r="G40" s="30"/>
    </row>
    <row r="41" spans="1:7" x14ac:dyDescent="0.35">
      <c r="A41" s="30"/>
      <c r="B41" s="30"/>
      <c r="C41" s="30"/>
      <c r="D41" s="30"/>
      <c r="E41" s="30"/>
      <c r="F41" s="30"/>
      <c r="G41" s="30"/>
    </row>
    <row r="42" spans="1:7" x14ac:dyDescent="0.35">
      <c r="A42" s="30"/>
      <c r="B42" s="30"/>
      <c r="C42" s="30"/>
      <c r="D42" s="30"/>
      <c r="E42" s="30"/>
      <c r="F42" s="30"/>
      <c r="G42" s="30"/>
    </row>
    <row r="43" spans="1:7" x14ac:dyDescent="0.35">
      <c r="A43" s="30"/>
      <c r="B43" s="30"/>
      <c r="C43" s="30"/>
      <c r="D43" s="30"/>
      <c r="E43" s="30"/>
      <c r="F43" s="30"/>
      <c r="G43" s="30"/>
    </row>
    <row r="44" spans="1:7" x14ac:dyDescent="0.35">
      <c r="A44" s="30"/>
      <c r="B44" s="30"/>
      <c r="C44" s="30"/>
      <c r="D44" s="30"/>
      <c r="E44" s="30"/>
      <c r="F44" s="30"/>
      <c r="G44" s="30"/>
    </row>
    <row r="45" spans="1:7" x14ac:dyDescent="0.35">
      <c r="A45" s="30"/>
      <c r="B45" s="30"/>
      <c r="C45" s="30"/>
      <c r="D45" s="30"/>
      <c r="E45" s="30"/>
      <c r="F45" s="30"/>
      <c r="G45" s="30"/>
    </row>
    <row r="46" spans="1:7" x14ac:dyDescent="0.35">
      <c r="A46" s="30"/>
      <c r="B46" s="30"/>
      <c r="C46" s="30"/>
      <c r="D46" s="30"/>
      <c r="E46" s="30"/>
      <c r="F46" s="30"/>
      <c r="G46" s="30"/>
    </row>
    <row r="47" spans="1:7" x14ac:dyDescent="0.35">
      <c r="A47" s="30"/>
      <c r="B47" s="30"/>
      <c r="C47" s="30"/>
      <c r="D47" s="30"/>
      <c r="E47" s="30"/>
      <c r="F47" s="30"/>
      <c r="G47" s="30"/>
    </row>
    <row r="48" spans="1:7" x14ac:dyDescent="0.35">
      <c r="A48" s="30"/>
      <c r="B48" s="30"/>
      <c r="C48" s="30"/>
      <c r="D48" s="30"/>
      <c r="E48" s="30"/>
      <c r="F48" s="30"/>
      <c r="G48" s="30"/>
    </row>
    <row r="49" spans="1:7" x14ac:dyDescent="0.35">
      <c r="A49" s="30"/>
      <c r="B49" s="30"/>
      <c r="C49" s="30"/>
      <c r="D49" s="30"/>
      <c r="E49" s="30"/>
      <c r="F49" s="30"/>
      <c r="G49" s="30"/>
    </row>
    <row r="50" spans="1:7" x14ac:dyDescent="0.35">
      <c r="A50" s="30"/>
      <c r="G50" s="30"/>
    </row>
  </sheetData>
  <sheetProtection algorithmName="SHA-512" hashValue="8IoDVRma3/TxwnKuUYsVAl0xsne9Af/iwrtPChFBAFyfg5azzH21uNConsJjQNme/nAI0hPfUv7ASi1oyDCGSQ==" saltValue="eCY0QVGpmvy2fEZIGblHOQ==" spinCount="100000" sheet="1" objects="1" scenarios="1"/>
  <mergeCells count="16">
    <mergeCell ref="B32:D32"/>
    <mergeCell ref="B33:D33"/>
    <mergeCell ref="B34:F34"/>
    <mergeCell ref="B15:D15"/>
    <mergeCell ref="B17:F17"/>
    <mergeCell ref="B26:F26"/>
    <mergeCell ref="B27:D27"/>
    <mergeCell ref="B28:F28"/>
    <mergeCell ref="B30:F30"/>
    <mergeCell ref="B31:D31"/>
    <mergeCell ref="B14:D14"/>
    <mergeCell ref="B3:F4"/>
    <mergeCell ref="B8:F8"/>
    <mergeCell ref="B9:D9"/>
    <mergeCell ref="B11:F11"/>
    <mergeCell ref="B13:F13"/>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796875" defaultRowHeight="14.5" x14ac:dyDescent="0.35"/>
  <cols>
    <col min="1" max="1" width="4.7265625" style="42" customWidth="1"/>
    <col min="2" max="2" width="22.54296875" style="42" customWidth="1"/>
    <col min="3" max="3" width="8.26953125" style="42" customWidth="1"/>
    <col min="4" max="6" width="10.7265625" style="42" customWidth="1"/>
    <col min="7" max="7" width="11.1796875" style="42" customWidth="1"/>
    <col min="8" max="8" width="3.26953125" style="42" customWidth="1"/>
    <col min="9" max="9" width="4.81640625" style="42" customWidth="1"/>
    <col min="10" max="16384" width="9.1796875" style="4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89" t="s">
        <v>104</v>
      </c>
      <c r="C3" s="89"/>
      <c r="D3" s="89"/>
      <c r="E3" s="89"/>
      <c r="F3" s="89"/>
      <c r="G3" s="89"/>
      <c r="H3" s="89"/>
      <c r="I3" s="1"/>
    </row>
    <row r="4" spans="1:9" ht="15" customHeight="1" x14ac:dyDescent="0.35">
      <c r="A4" s="1"/>
      <c r="B4" s="89"/>
      <c r="C4" s="89"/>
      <c r="D4" s="89"/>
      <c r="E4" s="89"/>
      <c r="F4" s="89"/>
      <c r="G4" s="89"/>
      <c r="H4" s="89"/>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93" t="s">
        <v>93</v>
      </c>
      <c r="C8" s="94"/>
      <c r="D8" s="94"/>
      <c r="E8" s="94"/>
      <c r="F8" s="94"/>
      <c r="G8" s="94"/>
      <c r="H8" s="95"/>
      <c r="I8" s="1"/>
    </row>
    <row r="9" spans="1:9" ht="15" customHeight="1" x14ac:dyDescent="0.35">
      <c r="A9" s="1"/>
      <c r="B9" s="112" t="s">
        <v>94</v>
      </c>
      <c r="C9" s="113"/>
      <c r="D9" s="113"/>
      <c r="E9" s="113"/>
      <c r="F9" s="113"/>
      <c r="G9" s="113"/>
      <c r="H9" s="114"/>
      <c r="I9" s="1"/>
    </row>
    <row r="10" spans="1:9" x14ac:dyDescent="0.35">
      <c r="A10" s="1"/>
      <c r="B10" s="115" t="s">
        <v>95</v>
      </c>
      <c r="C10" s="116"/>
      <c r="D10" s="116"/>
      <c r="E10" s="116"/>
      <c r="F10" s="117"/>
      <c r="G10" s="43">
        <v>0</v>
      </c>
      <c r="H10" s="8" t="s">
        <v>3</v>
      </c>
      <c r="I10" s="1"/>
    </row>
    <row r="11" spans="1:9" x14ac:dyDescent="0.35">
      <c r="A11" s="1"/>
      <c r="B11" s="115" t="s">
        <v>96</v>
      </c>
      <c r="C11" s="116"/>
      <c r="D11" s="116"/>
      <c r="E11" s="116"/>
      <c r="F11" s="117"/>
      <c r="G11" s="43">
        <v>0</v>
      </c>
      <c r="H11" s="8" t="s">
        <v>3</v>
      </c>
      <c r="I11" s="1"/>
    </row>
    <row r="12" spans="1:9" x14ac:dyDescent="0.35">
      <c r="A12" s="1"/>
      <c r="B12" s="115" t="s">
        <v>97</v>
      </c>
      <c r="C12" s="116"/>
      <c r="D12" s="116"/>
      <c r="E12" s="116"/>
      <c r="F12" s="117"/>
      <c r="G12" s="8">
        <v>0</v>
      </c>
      <c r="H12" s="8" t="s">
        <v>3</v>
      </c>
      <c r="I12" s="1"/>
    </row>
    <row r="13" spans="1:9" x14ac:dyDescent="0.35">
      <c r="A13" s="1"/>
      <c r="B13" s="115" t="s">
        <v>98</v>
      </c>
      <c r="C13" s="116"/>
      <c r="D13" s="116"/>
      <c r="E13" s="116"/>
      <c r="F13" s="117"/>
      <c r="G13" s="8">
        <v>-81205</v>
      </c>
      <c r="H13" s="8" t="s">
        <v>3</v>
      </c>
      <c r="I13" s="1"/>
    </row>
    <row r="14" spans="1:9" x14ac:dyDescent="0.35">
      <c r="A14" s="1"/>
      <c r="B14" s="115" t="s">
        <v>99</v>
      </c>
      <c r="C14" s="116"/>
      <c r="D14" s="116"/>
      <c r="E14" s="116"/>
      <c r="F14" s="117"/>
      <c r="G14" s="8">
        <v>-81205</v>
      </c>
      <c r="H14" s="8" t="s">
        <v>3</v>
      </c>
      <c r="I14" s="1"/>
    </row>
    <row r="15" spans="1:9" x14ac:dyDescent="0.35">
      <c r="A15" s="1"/>
      <c r="B15" s="115" t="s">
        <v>100</v>
      </c>
      <c r="C15" s="116"/>
      <c r="D15" s="116"/>
      <c r="E15" s="116"/>
      <c r="F15" s="117"/>
      <c r="G15" s="8">
        <v>-81205</v>
      </c>
      <c r="H15" s="8" t="s">
        <v>3</v>
      </c>
      <c r="I15" s="1"/>
    </row>
    <row r="16" spans="1:9" x14ac:dyDescent="0.35">
      <c r="A16" s="1"/>
      <c r="B16" s="115" t="s">
        <v>101</v>
      </c>
      <c r="C16" s="116"/>
      <c r="D16" s="116"/>
      <c r="E16" s="116"/>
      <c r="F16" s="117"/>
      <c r="G16" s="8">
        <v>-81205</v>
      </c>
      <c r="H16" s="8" t="s">
        <v>3</v>
      </c>
      <c r="I16" s="1"/>
    </row>
    <row r="17" spans="1:9" x14ac:dyDescent="0.35">
      <c r="A17" s="1"/>
      <c r="B17" s="115" t="s">
        <v>102</v>
      </c>
      <c r="C17" s="116"/>
      <c r="D17" s="116"/>
      <c r="E17" s="116"/>
      <c r="F17" s="117"/>
      <c r="G17" s="8">
        <v>-81205</v>
      </c>
      <c r="H17" s="8" t="s">
        <v>3</v>
      </c>
      <c r="I17" s="1"/>
    </row>
    <row r="18" spans="1:9" x14ac:dyDescent="0.35">
      <c r="A18" s="1"/>
      <c r="B18" s="115" t="s">
        <v>134</v>
      </c>
      <c r="C18" s="116"/>
      <c r="D18" s="116"/>
      <c r="E18" s="116"/>
      <c r="F18" s="117"/>
      <c r="G18" s="8">
        <v>-81205</v>
      </c>
      <c r="H18" s="8" t="s">
        <v>3</v>
      </c>
      <c r="I18" s="1"/>
    </row>
    <row r="19" spans="1:9" x14ac:dyDescent="0.35">
      <c r="A19" s="1"/>
      <c r="B19" s="93" t="s">
        <v>103</v>
      </c>
      <c r="C19" s="94"/>
      <c r="D19" s="94"/>
      <c r="E19" s="94"/>
      <c r="F19" s="95"/>
      <c r="G19" s="10">
        <f>SUM(G10:G18)</f>
        <v>-487230</v>
      </c>
      <c r="H19" s="11" t="s">
        <v>3</v>
      </c>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sheetData>
  <sheetProtection algorithmName="SHA-512" hashValue="ITCMulb9tM/UiPpt0Uw/cqqCXtesE6yw5B/8M7dzkLupQHRWFmxv6oKV6ja4Z/VO68596f0XylGZJznlFaI6Ig==" saltValue="lOrkZcH5zAIEWubzRAB8pg==" spinCount="100000" sheet="1" objects="1" scenarios="1"/>
  <mergeCells count="13">
    <mergeCell ref="B19:F19"/>
    <mergeCell ref="B3:H4"/>
    <mergeCell ref="B8:H8"/>
    <mergeCell ref="B9:H9"/>
    <mergeCell ref="B10:F10"/>
    <mergeCell ref="B11:F11"/>
    <mergeCell ref="B12:F12"/>
    <mergeCell ref="B13:F13"/>
    <mergeCell ref="B14:F14"/>
    <mergeCell ref="B15:F15"/>
    <mergeCell ref="B16:F16"/>
    <mergeCell ref="B17:F17"/>
    <mergeCell ref="B18:F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7</vt:i4>
      </vt:variant>
    </vt:vector>
  </HeadingPairs>
  <TitlesOfParts>
    <vt:vector size="22"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2023-08-24T13:45:51Z</dcterms:modified>
</cp:coreProperties>
</file>