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TÅRNBYFORSYNING Spildevand (S097)\ØR2025\"/>
    </mc:Choice>
  </mc:AlternateContent>
  <xr:revisionPtr revIDLastSave="0" documentId="13_ncr:1_{9FC77B55-C5E0-4370-AD8F-82A61A0E3162}"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<sst xmlns="http://schemas.openxmlformats.org/spreadsheetml/2006/main" count="550" uniqueCount="233">
  <si>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</si>
  <si>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</si>
  <si>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</si>
  <si>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</si>
  <si>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</si>
  <si>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</si>
  <si>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</si>
  <si>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</si>
  <si>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</si>
  <si>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</si>
  <si>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</si>
  <si>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</si>
  <si>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</si>
  <si>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</si>
  <si>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</si>
  <si>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</si>
  <si>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</si>
  <si>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</si>
  <si>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</si>
  <si>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</si>
  <si>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</si>
  <si>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</si>
  <si>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</si>
  <si>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</si>
  <si>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</si>
  <si>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</si>
  <si>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</si>
  <si>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</si>
  <si>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</si>
  <si>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</si>
  <si>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</si>
  <si>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</si>
  <si>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</si>
  <si>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</si>
  <si>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</si>
  <si>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</si>
  <si>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</si>
  <si>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</si>
  <si>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</si>
  <si>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</si>
  <si>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</si>
  <si>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</si>
  <si>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</si>
  <si>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</si>
  <si>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</si>
  <si>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</si>
  <si>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</si>
  <si>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</si>
  <si>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</si>
  <si>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</si>
  <si>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</si>
  <si>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</si>
  <si>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</si>
  <si>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</si>
  <si>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</si>
  <si>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</si>
  <si>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</si>
  <si>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</si>
  <si>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</si>
  <si>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</si>
  <si>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</si>
  <si>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</si>
  <si>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</si>
  <si>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</si>
  <si>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</si>
  <si>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</si>
  <si>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</si>
  <si>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</si>
  <si>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</si>
  <si>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</si>
  <si>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</si>
  <si>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</si>
  <si>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</si>
  <si>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</si>
  <si>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</si>
  <si>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</si>
  <si>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</si>
  <si>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</si>
  <si>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</si>
  <si>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</si>
  <si>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</si>
  <si>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</si>
  <si>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</si>
  <si>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</si>
  <si>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</si>
  <si>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</si>
  <si>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</si>
  <si>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</si>
  <si>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</si>
  <si>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</si>
  <si>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</si>
  <si>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</si>
  <si>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</si>
  <si>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</si>
  <si>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</si>
  <si>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</si>
  <si>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</si>
  <si>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</si>
  <si>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</si>
  <si>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</si>
  <si>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</si>
  <si>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</si>
  <si>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</si>
  <si>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</si>
  <si>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</si>
  <si>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</si>
  <si>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</si>
  <si>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</si>
  <si>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</si>
  <si>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</si>
  <si>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</si>
  <si>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</si>
  <si>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</si>
  <si>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</si>
  <si>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</si>
  <si>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</si>
  <si>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</si>
  <si>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</si>
  <si>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</si>
  <si>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</si>
  <si>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</si>
  <si>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</si>
  <si>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</si>
  <si>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</si>
  <si>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</si>
  <si>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</si>
  <si>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</si>
  <si>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</si>
  <si>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</si>
  <si>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</si>
  <si>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</si>
  <si>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</si>
  <si>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</si>
  <si>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</si>
  <si>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</si>
  <si>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</si>
  <si>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</si>
  <si>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</si>
  <si>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</si>
  <si>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</si>
  <si>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</si>
  <si>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</si>
  <si>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</si>
  <si>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</si>
  <si>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</si>
  <si>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</si>
  <si>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</si>
  <si>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</si>
  <si>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</si>
  <si>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</si>
  <si>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</si>
  <si>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</si>
  <si>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</si>
  <si>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</si>
  <si>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</si>
  <si>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</si>
  <si>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</si>
  <si>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</si>
  <si>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</si>
  <si>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</si>
  <si>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</si>
  <si>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</si>
  <si>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</si>
  <si>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</si>
  <si>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</si>
  <si>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</si>
  <si>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</si>
  <si>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</si>
  <si>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</si>
  <si>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</si>
  <si>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</si>
  <si>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</si>
  <si>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</si>
  <si>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</si>
  <si>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</si>
  <si>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</si>
  <si>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</si>
  <si>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</si>
  <si>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</si>
  <si>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</si>
  <si>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</si>
  <si>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</si>
  <si>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</si>
  <si>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</si>
  <si>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</si>
  <si>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</si>
  <si>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</si>
  <si>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</si>
  <si>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</si>
  <si>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</si>
  <si>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</si>
  <si>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</si>
  <si>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</si>
  <si>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</si>
  <si>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</si>
  <si>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</si>
  <si>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</si>
  <si>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</si>
  <si>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</si>
  <si>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</si>
  <si>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</si>
  <si>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</si>
  <si>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</si>
  <si>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</si>
  <si>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</si>
  <si>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</si>
  <si>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</si>
  <si>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</si>
  <si>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</si>
  <si>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</si>
  <si>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</si>
  <si>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</si>
  <si>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</si>
  <si>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</si>
  <si>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</si>
  <si>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</si>
  <si>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</si>
  <si>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</si>
  <si>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</si>
  <si>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</si>
  <si>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</si>
  <si>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</si>
  <si>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</si>
  <si>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</si>
  <si>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</si>
  <si>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</si>
  <si>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</si>
  <si>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</si>
  <si>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</si>
  <si>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Betalinger til projektejers medfinansiering - ØR - Travbaneparken</t>
  </si>
  <si>
    <t>Ny volume ved boligselskab Olufgaard</t>
  </si>
  <si>
    <t>Pyrolyseanlæg</t>
  </si>
  <si>
    <t>Separering af kloak Tårnbyhave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</si>
</sst>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226</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3QXktWLnR6qZ0gILt128+mYEO5sW4WYMF6AaaUqEIH8WE8JowUeI0MCUJYse5pBjrMEB+wltybIK7HIABmQQ/A==" saltValue="gk6yzaI6ncDqoWjlVZaeu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227</v>
      </c>
      <c r="C10" s="72">
        <v>1499356</v>
      </c>
      <c r="D10" s="14" t="s">
        <v>3</v>
      </c>
      <c r="E10" s="1"/>
    </row>
    <row r="11" spans="1:5" ht="15" customHeight="1" x14ac:dyDescent="0.25">
      <c r="A11" s="1"/>
      <c r="B11" s="71" t="s">
        <v>228</v>
      </c>
      <c r="C11" s="72">
        <v>88029</v>
      </c>
      <c r="D11" s="14" t="s">
        <v>3</v>
      </c>
      <c r="E11" s="1"/>
    </row>
    <row r="12" spans="1:5" x14ac:dyDescent="0.25">
      <c r="A12" s="1"/>
      <c r="B12" s="71" t="s">
        <v>229</v>
      </c>
      <c r="C12" s="72">
        <v>1300000</v>
      </c>
      <c r="D12" s="14" t="s">
        <v>3</v>
      </c>
      <c r="E12" s="1"/>
    </row>
    <row r="13" spans="1:5" x14ac:dyDescent="0.25">
      <c r="A13" s="1"/>
      <c r="B13" s="71"/>
      <c r="C13" s="72"/>
      <c r="D13" s="14" t="s">
        <v>3</v>
      </c>
      <c r="E13" s="1"/>
    </row>
    <row r="14" spans="1:5" x14ac:dyDescent="0.25">
      <c r="A14" s="1"/>
      <c r="B14" s="71"/>
      <c r="C14" s="72"/>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2887385</v>
      </c>
      <c r="D20" s="13" t="s">
        <v>3</v>
      </c>
      <c r="E20" s="1"/>
    </row>
    <row r="21" spans="1:5" x14ac:dyDescent="0.25">
      <c r="A21" s="1"/>
      <c r="B21" s="33" t="s">
        <v>168</v>
      </c>
      <c r="C21" s="12">
        <f>C20*(1+'Fane 15. Nøgletal'!C10)^2</f>
        <v>3282944.3003706499</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80850</v>
      </c>
      <c r="D25" s="14" t="s">
        <v>3</v>
      </c>
      <c r="E25" s="1"/>
    </row>
    <row r="26" spans="1:5" x14ac:dyDescent="0.25">
      <c r="A26" s="1"/>
      <c r="B26" s="37" t="s">
        <v>83</v>
      </c>
      <c r="C26" s="9">
        <v>80850</v>
      </c>
      <c r="D26" s="14" t="s">
        <v>3</v>
      </c>
      <c r="E26" s="1"/>
    </row>
    <row r="27" spans="1:5" x14ac:dyDescent="0.25">
      <c r="A27" s="1"/>
      <c r="B27" s="37" t="s">
        <v>148</v>
      </c>
      <c r="C27" s="9">
        <v>80850</v>
      </c>
      <c r="D27" s="14" t="s">
        <v>3</v>
      </c>
      <c r="E27" s="1"/>
    </row>
    <row r="28" spans="1:5" x14ac:dyDescent="0.25">
      <c r="A28" s="1"/>
      <c r="B28" s="34" t="s">
        <v>169</v>
      </c>
      <c r="C28" s="9">
        <v>80850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2dCEHo+M8mwB1ywPFP3Bv9+PtcYMBoYtnn5TpYv7cxcD+qGIigAAsPJsdOICsMmw3xSxM9QhxSe6i5Bc7o0rCw==" saltValue="+5I5gzFHs4ohDeYIug+sxg=="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4"/>
      <c r="C6" s="74"/>
      <c r="D6" s="74"/>
      <c r="E6" s="1"/>
    </row>
    <row r="7" spans="1:5" x14ac:dyDescent="0.25">
      <c r="A7" s="1"/>
      <c r="B7" s="1"/>
      <c r="C7" s="1"/>
      <c r="D7" s="1"/>
      <c r="E7" s="1"/>
    </row>
    <row r="8" spans="1:5" x14ac:dyDescent="0.25">
      <c r="A8" s="1"/>
      <c r="B8" s="108" t="s">
        <v>77</v>
      </c>
      <c r="C8" s="109"/>
      <c r="D8" s="110"/>
      <c r="E8" s="1"/>
    </row>
    <row r="9" spans="1:5" x14ac:dyDescent="0.25">
      <c r="A9" s="1"/>
      <c r="B9" s="65" t="s">
        <v>204</v>
      </c>
      <c r="C9" s="9">
        <v>1488159.803928569</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-1051962</v>
      </c>
      <c r="D14" s="14" t="s">
        <v>3</v>
      </c>
      <c r="E14" s="1"/>
    </row>
    <row r="15" spans="1:5" x14ac:dyDescent="0.25">
      <c r="A15" s="1"/>
      <c r="B15" s="65" t="s">
        <v>203</v>
      </c>
      <c r="C15" s="9">
        <v>-1051962</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48863252.009753458</v>
      </c>
      <c r="D20" s="14" t="s">
        <v>3</v>
      </c>
      <c r="E20" s="1"/>
    </row>
    <row r="21" spans="1:5" x14ac:dyDescent="0.25">
      <c r="A21" s="1"/>
      <c r="B21" s="65" t="s">
        <v>207</v>
      </c>
      <c r="C21" s="9">
        <v>44470502</v>
      </c>
      <c r="D21" s="14" t="s">
        <v>3</v>
      </c>
      <c r="E21" s="1"/>
    </row>
    <row r="22" spans="1:5" x14ac:dyDescent="0.25">
      <c r="A22" s="1"/>
      <c r="B22" s="65" t="s">
        <v>29</v>
      </c>
      <c r="C22" s="9">
        <v>0</v>
      </c>
      <c r="D22" s="14" t="s">
        <v>3</v>
      </c>
      <c r="E22" s="1"/>
    </row>
    <row r="23" spans="1:5" x14ac:dyDescent="0.25">
      <c r="A23" s="1"/>
      <c r="B23" s="81" t="s">
        <v>208</v>
      </c>
      <c r="C23" s="57">
        <f>C20-C21-C22</f>
        <v>4392750.0097534582</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1" t="s">
        <v>210</v>
      </c>
      <c r="C27" s="57">
        <f>IF(AND(C15&lt;0,C23&gt;0,ABS(SUM(C14:C15))&lt;C23),ABS(C14),IF(AND(C15&lt;0,C23&gt;0,ABS(SUM(C14:C15))&gt;C23),SUM(C14,C23),C15))</f>
        <v>1051962</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KgfozZGhWT9NHK6pNRArkBaUvk84EQ4xMzWf37iG2/747jaXjm/gzPxuegry0KiO9HeuwRUAfkRrSdsitKERAA==" saltValue="L5UsSlNtkY6mno2wKX1OFg=="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CaFWx++/2OQgFoaP2y6CVYc/bbKGLzmKQCBmI7TDKa33IFgyczX4S+aV6ozmwDDYGFGxHJeaBHHIe+jMV31bBA==" saltValue="5mRgq8PkJLRC1r6z5nL1l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8" t="s">
        <v>215</v>
      </c>
      <c r="C9" s="7">
        <v>0</v>
      </c>
      <c r="D9" s="8" t="s">
        <v>3</v>
      </c>
      <c r="E9" s="1"/>
    </row>
    <row r="10" spans="1:5" ht="14.25" customHeight="1" x14ac:dyDescent="0.25">
      <c r="A10" s="1"/>
      <c r="B10" s="65" t="s">
        <v>172</v>
      </c>
      <c r="C10" s="7">
        <v>0</v>
      </c>
      <c r="D10" s="8" t="s">
        <v>3</v>
      </c>
      <c r="E10" s="1"/>
    </row>
    <row r="11" spans="1:5" ht="14.25" customHeight="1" x14ac:dyDescent="0.25">
      <c r="A11" s="1"/>
      <c r="B11" s="81" t="s">
        <v>48</v>
      </c>
      <c r="C11" s="10">
        <f>C10-C9</f>
        <v>0</v>
      </c>
      <c r="D11" s="11" t="s">
        <v>3</v>
      </c>
      <c r="E11" s="1"/>
    </row>
    <row r="12" spans="1:5" ht="14.25" customHeight="1" x14ac:dyDescent="0.25">
      <c r="A12" s="1"/>
      <c r="B12" s="108" t="s">
        <v>217</v>
      </c>
      <c r="C12" s="109"/>
      <c r="D12" s="110"/>
      <c r="E12" s="1"/>
    </row>
    <row r="13" spans="1:5" ht="26.25" x14ac:dyDescent="0.25">
      <c r="A13" s="1"/>
      <c r="B13" s="78" t="s">
        <v>216</v>
      </c>
      <c r="C13" s="7">
        <v>1945869</v>
      </c>
      <c r="D13" s="8" t="s">
        <v>3</v>
      </c>
      <c r="E13" s="1"/>
    </row>
    <row r="14" spans="1:5" ht="14.25" customHeight="1" x14ac:dyDescent="0.25">
      <c r="A14" s="1"/>
      <c r="B14" s="65" t="s">
        <v>173</v>
      </c>
      <c r="C14" s="7">
        <v>1868815</v>
      </c>
      <c r="D14" s="8" t="s">
        <v>3</v>
      </c>
      <c r="E14" s="1"/>
    </row>
    <row r="15" spans="1:5" ht="14.25" customHeight="1" x14ac:dyDescent="0.25">
      <c r="A15" s="1"/>
      <c r="B15" s="81" t="s">
        <v>48</v>
      </c>
      <c r="C15" s="10">
        <f>C14-C13</f>
        <v>-77054</v>
      </c>
      <c r="D15" s="11" t="s">
        <v>3</v>
      </c>
      <c r="E15" s="1"/>
    </row>
    <row r="16" spans="1:5" ht="14.25" customHeight="1" x14ac:dyDescent="0.25">
      <c r="A16" s="1"/>
      <c r="B16" s="33" t="s">
        <v>174</v>
      </c>
      <c r="C16" s="12">
        <f>C11+C15</f>
        <v>-77054</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BOA3ZScJKgRISY/Qax6f2w9YlgEzUT4TX4ssZj+LDOLysxHoUnlfWzo3y4XQHPT21K/EstcgscWYAeJbivngsQ==" saltValue="1GbV20W6dKQ1lmmLJNhPt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5" t="s">
        <v>219</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YdOUYjSEjXwKCiw8dW05ae9PoyAA91dofle3h2266mLk+iBa2/MAfagFm/C1DWB3FCKq0bPZjP5/4gzmvNCiIA==" saltValue="n/ueTTyi4oVhtZi8y1pbs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230</v>
      </c>
      <c r="C11" s="21">
        <v>0</v>
      </c>
      <c r="D11" s="14" t="s">
        <v>3</v>
      </c>
      <c r="E11" s="9">
        <v>9941</v>
      </c>
      <c r="F11" s="14" t="s">
        <v>3</v>
      </c>
      <c r="G11" s="1"/>
    </row>
    <row r="12" spans="1:7" x14ac:dyDescent="0.25">
      <c r="A12" s="1"/>
      <c r="B12" s="24" t="s">
        <v>231</v>
      </c>
      <c r="C12" s="21">
        <v>0</v>
      </c>
      <c r="D12" s="14" t="s">
        <v>3</v>
      </c>
      <c r="E12" s="9">
        <v>95596.9</v>
      </c>
      <c r="F12" s="14" t="s">
        <v>3</v>
      </c>
      <c r="G12" s="1"/>
    </row>
    <row r="13" spans="1:7" x14ac:dyDescent="0.25">
      <c r="A13" s="1"/>
      <c r="B13" s="24" t="s">
        <v>232</v>
      </c>
      <c r="C13" s="21">
        <v>0</v>
      </c>
      <c r="D13" s="14" t="s">
        <v>3</v>
      </c>
      <c r="E13" s="9">
        <v>70879</v>
      </c>
      <c r="F13" s="14" t="s">
        <v>3</v>
      </c>
      <c r="G13" s="1"/>
    </row>
    <row r="14" spans="1:7" x14ac:dyDescent="0.25">
      <c r="A14" s="1"/>
      <c r="B14" s="24" t="s">
        <v>42</v>
      </c>
      <c r="C14" s="21">
        <v>55846</v>
      </c>
      <c r="D14" s="14" t="s">
        <v>3</v>
      </c>
      <c r="E14" s="9">
        <v>0</v>
      </c>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55846</v>
      </c>
      <c r="D19" s="13" t="s">
        <v>3</v>
      </c>
      <c r="E19" s="12">
        <f>SUM(E10:E18)</f>
        <v>176416.9</v>
      </c>
      <c r="F19" s="13" t="s">
        <v>3</v>
      </c>
      <c r="G19" s="1"/>
    </row>
    <row r="20" spans="1:7" x14ac:dyDescent="0.25">
      <c r="A20" s="1"/>
      <c r="B20" s="33" t="s">
        <v>175</v>
      </c>
      <c r="C20" s="12">
        <f>C19*(1+'Fane 15. Nøgletal'!C10)</f>
        <v>59548.589800000002</v>
      </c>
      <c r="D20" s="13" t="s">
        <v>3</v>
      </c>
      <c r="E20" s="12">
        <f>E19*(1+'Fane 15. Nøgletal'!C10)</f>
        <v>188113.34047</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YFuKrq1htIYsD/mkA5tx1ww599ZvKAJeUZiQg51J+3+uM9jUWWptKC/Jr6hDDPZ5pyDjJACYCS9Z/YJrCzJz4g==" saltValue="t+FyxhB4xr+sRuzmMFKd5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79" t="s">
        <v>17</v>
      </c>
      <c r="C9" s="81" t="s">
        <v>11</v>
      </c>
      <c r="D9" s="80"/>
      <c r="E9" s="81" t="s">
        <v>27</v>
      </c>
      <c r="F9" s="32"/>
      <c r="G9" s="1"/>
    </row>
    <row r="10" spans="1:7" x14ac:dyDescent="0.25">
      <c r="A10" s="1"/>
      <c r="B10" s="24" t="s">
        <v>230</v>
      </c>
      <c r="C10" s="21">
        <v>6874263</v>
      </c>
      <c r="D10" s="14" t="s">
        <v>3</v>
      </c>
      <c r="E10" s="9">
        <v>0</v>
      </c>
      <c r="F10" s="14" t="s">
        <v>3</v>
      </c>
      <c r="G10" s="1"/>
    </row>
    <row r="11" spans="1:7" x14ac:dyDescent="0.25">
      <c r="A11" s="1"/>
      <c r="B11" s="24" t="s">
        <v>42</v>
      </c>
      <c r="C11" s="21">
        <v>558640</v>
      </c>
      <c r="D11" s="14" t="s">
        <v>3</v>
      </c>
      <c r="E11" s="9">
        <v>0</v>
      </c>
      <c r="F11" s="14" t="s">
        <v>3</v>
      </c>
      <c r="G11" s="1"/>
    </row>
    <row r="12" spans="1:7" x14ac:dyDescent="0.25">
      <c r="A12" s="1"/>
      <c r="B12" s="24"/>
      <c r="C12" s="21"/>
      <c r="D12" s="14" t="s">
        <v>3</v>
      </c>
      <c r="E12" s="9"/>
      <c r="F12" s="14" t="s">
        <v>3</v>
      </c>
      <c r="G12" s="1"/>
    </row>
    <row r="13" spans="1:7" x14ac:dyDescent="0.25">
      <c r="A13" s="1"/>
      <c r="B13" s="33" t="s">
        <v>177</v>
      </c>
      <c r="C13" s="12">
        <f>SUM(C10:C12)</f>
        <v>7432903</v>
      </c>
      <c r="D13" s="13" t="s">
        <v>3</v>
      </c>
      <c r="E13" s="12">
        <f>SUM(E10:E12)</f>
        <v>0</v>
      </c>
      <c r="F13" s="13" t="s">
        <v>3</v>
      </c>
      <c r="G13" s="1"/>
    </row>
    <row r="14" spans="1:7" x14ac:dyDescent="0.25">
      <c r="A14" s="1"/>
      <c r="B14" s="33" t="s">
        <v>178</v>
      </c>
      <c r="C14" s="12">
        <f>C13*(1+'Fane 15. Nøgletal'!C10)^2</f>
        <v>8451178.6751880702</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jwsUE0p6EKTXG8OtcMJCmbHRcISPirNbtm6bSU1a9XRsN6ovw/m/2c+tmH14hWpFCawAvQI7i85V8Qz7hReS2Q==" saltValue="26L68aDxwtxpdkP4VCZZuw=="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fdNvLMrFl9s3Yx1eaSP+tUM3ueIaZxk+qGXZA3hz/0oaK2BG7/nTar1Ck5WHc3dUGrv57BM2004I5vme94p5gQ==" saltValue="g6+XaxNBjnxJysfwEAllD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lMkcLc7McdfmlMhvwN3qAcfxPMAAwaf0xSWvi8yTWaIcU/708T5nQn+6Nnt4oLq/Uj3nmsBR5ORy82oDBRjgvg==" saltValue="E/J8W+O2/zOZasZTH4XSF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bBGLNSZWTnFjswKRZPtR5XDWb79eSLHAjOR6o8ynv0kwLNnSZ23s4dYQhCyVVzF5T9lq/hGDM7lCt95d8rmOuA==" saltValue="bYLrlQfeTy6QczInEToA2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50372819.625757188</v>
      </c>
      <c r="D9" s="8" t="s">
        <v>3</v>
      </c>
      <c r="E9" s="1"/>
    </row>
    <row r="10" spans="1:5" ht="17.25" customHeight="1" x14ac:dyDescent="0.25">
      <c r="A10" s="1"/>
      <c r="B10" s="64" t="s">
        <v>35</v>
      </c>
      <c r="C10" s="7">
        <f>'Fane 11.1. Varige tillæg'!C20</f>
        <v>59548.589800000002</v>
      </c>
      <c r="D10" s="8" t="s">
        <v>3</v>
      </c>
      <c r="E10" s="1"/>
    </row>
    <row r="11" spans="1:5" ht="17.25" customHeight="1" x14ac:dyDescent="0.25">
      <c r="A11" s="1"/>
      <c r="B11" s="64" t="s">
        <v>36</v>
      </c>
      <c r="C11" s="9">
        <f>'Fane 11.1. Varige tillæg'!E20</f>
        <v>188113.34047</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4086543.8117380813</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-488789.97190357302</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54218235.3958617</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3363794.3003706499</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8451178.6751880702</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-169023.57350376141</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8282155.1016843086</v>
      </c>
      <c r="D30" s="11" t="s">
        <v>3</v>
      </c>
      <c r="E30" s="1"/>
    </row>
    <row r="31" spans="1:5" x14ac:dyDescent="0.25">
      <c r="A31" s="1"/>
      <c r="B31" s="33" t="s">
        <v>69</v>
      </c>
      <c r="C31" s="28"/>
      <c r="D31" s="19"/>
      <c r="E31" s="1"/>
    </row>
    <row r="32" spans="1:5" x14ac:dyDescent="0.25">
      <c r="A32" s="1"/>
      <c r="B32" s="31" t="s">
        <v>79</v>
      </c>
      <c r="C32" s="62">
        <f>'Fane 7. Kontrol af ØR2023'!C27</f>
        <v>1051962</v>
      </c>
      <c r="D32" s="11" t="s">
        <v>3</v>
      </c>
      <c r="E32" s="1"/>
    </row>
    <row r="33" spans="1:5" ht="15" customHeight="1" x14ac:dyDescent="0.25">
      <c r="A33" s="1"/>
      <c r="B33" s="33" t="s">
        <v>154</v>
      </c>
      <c r="C33" s="28"/>
      <c r="D33" s="19"/>
      <c r="E33" s="1"/>
    </row>
    <row r="34" spans="1:5" x14ac:dyDescent="0.25">
      <c r="A34" s="1"/>
      <c r="B34" s="31" t="s">
        <v>154</v>
      </c>
      <c r="C34" s="10">
        <f>'Fane 9. Korrektion af ØR2023'!C16</f>
        <v>-77054</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66839092.797916658</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jE5sGSnTUvoN6jpB3BKAEaxtrrcTRltmu5LwwbdP4+9W1A0UeSjxWUAJO4LKKB7tmVPNqRa2VmfwxCTiLzDWqg==" saltValue="awxRjlzrMrkbeF4bTnnky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xeKUk27n28pHC6/ATmSyVDAOVG21zKcpJgzSLoBIlwG60uaB4WLzfUKxBry4mxrD/XV9UpiZZfcWmbZwj19kBQ==" saltValue="vafGYMJ0z3bMJLkKJmy0D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54218235.3958617</v>
      </c>
      <c r="D9" s="8" t="s">
        <v>3</v>
      </c>
      <c r="E9" s="1"/>
    </row>
    <row r="10" spans="1:5" ht="15" customHeight="1" x14ac:dyDescent="0.25">
      <c r="A10" s="1"/>
      <c r="B10" s="26" t="s">
        <v>19</v>
      </c>
      <c r="C10" s="7">
        <f>C9*'Fane 15. Nøgletal'!C10</f>
        <v>3594669.0067456304</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-510772.81209996436</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57302131.590507366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3581453.5074852239</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60883585.097992592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zcGqQ4WuTKKWOi7IKIg6tziu+L2nHYCcqTQivRfbDr4NuKzV0dxY3ujiWxlTcI2LrdyworWjkMLwc/HTNyxCdA==" saltValue="us/q12XioLEVFqgxWNiOA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57302131.590507366</v>
      </c>
      <c r="D9" s="8" t="s">
        <v>3</v>
      </c>
      <c r="E9" s="1"/>
    </row>
    <row r="10" spans="1:5" ht="15" customHeight="1" x14ac:dyDescent="0.25">
      <c r="A10" s="1"/>
      <c r="B10" s="26" t="s">
        <v>19</v>
      </c>
      <c r="C10" s="7">
        <f>SUM(C9:C9)*'Fane 15. Nøgletal'!C10</f>
        <v>3799131.3244506381</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-533744.30855134816</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60567518.606406651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3813543.5200314946</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64381062.126438148</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R3eqSfZ2DBQPUjT+C7HmDAI+dwg18bpyQoxA17t4yuF8CLzTV6cOnctuRFlWU5je9YdGbdVLT+ZyQyxufaoWqw==" saltValue="QQT0SCoONfmbcfl5jJUUC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60567518.606406651</v>
      </c>
      <c r="D9" s="8" t="s">
        <v>3</v>
      </c>
      <c r="E9" s="1"/>
    </row>
    <row r="10" spans="1:5" ht="15" customHeight="1" x14ac:dyDescent="0.25">
      <c r="A10" s="1"/>
      <c r="B10" s="26" t="s">
        <v>19</v>
      </c>
      <c r="C10" s="7">
        <f>SUM(C9:C9)*'Fane 15. Nøgletal'!C10</f>
        <v>4015626.4836047608</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-557748.92508413654</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64025396.164927274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4061021.1004095827</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68086417.265336856</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5+vDg4+NSmhvuAaBPL5OC4Kyvt52N+q5IGebPWPHgKt4d/SC5AwMfl86ZYGBLesPmjeIdQyK7AWtdUbegnHovA==" saltValue="JcUucFPhojk9oy3I4gxey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45773324.391779847</v>
      </c>
      <c r="D9" s="8" t="s">
        <v>3</v>
      </c>
      <c r="E9" s="1"/>
    </row>
    <row r="10" spans="1:5" ht="15" customHeight="1" x14ac:dyDescent="0.25">
      <c r="A10" s="1"/>
      <c r="B10" s="64" t="s">
        <v>35</v>
      </c>
      <c r="C10" s="7">
        <v>0</v>
      </c>
      <c r="D10" s="8" t="s">
        <v>3</v>
      </c>
      <c r="E10" s="1"/>
    </row>
    <row r="11" spans="1:5" ht="15" customHeight="1" x14ac:dyDescent="0.25">
      <c r="A11" s="1"/>
      <c r="B11" s="64" t="s">
        <v>36</v>
      </c>
      <c r="C11" s="9">
        <v>1259520.2774</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3800253.8492697319</v>
      </c>
      <c r="D16" s="8" t="s">
        <v>3</v>
      </c>
      <c r="E16" s="1"/>
    </row>
    <row r="17" spans="1:5" ht="15" customHeight="1" x14ac:dyDescent="0.25">
      <c r="A17" s="1"/>
      <c r="B17" s="64" t="s">
        <v>10</v>
      </c>
      <c r="C17" s="38">
        <v>0</v>
      </c>
      <c r="D17" s="8" t="s">
        <v>3</v>
      </c>
      <c r="E17" s="1"/>
    </row>
    <row r="18" spans="1:5" ht="15" customHeight="1" x14ac:dyDescent="0.25">
      <c r="A18" s="1"/>
      <c r="B18" s="64" t="s">
        <v>22</v>
      </c>
      <c r="C18" s="38">
        <v>-460278.89269239164</v>
      </c>
      <c r="D18" s="8" t="s">
        <v>3</v>
      </c>
      <c r="E18" s="1"/>
    </row>
    <row r="19" spans="1:5" ht="15" customHeight="1" x14ac:dyDescent="0.25">
      <c r="A19" s="1"/>
      <c r="B19" s="64" t="s">
        <v>23</v>
      </c>
      <c r="C19" s="38">
        <v>0</v>
      </c>
      <c r="D19" s="8" t="s">
        <v>3</v>
      </c>
      <c r="E19" s="43"/>
    </row>
    <row r="20" spans="1:5" ht="15" customHeight="1" x14ac:dyDescent="0.25">
      <c r="A20" s="1"/>
      <c r="B20" s="81" t="s">
        <v>21</v>
      </c>
      <c r="C20" s="10">
        <v>50372819.625757188</v>
      </c>
      <c r="D20" s="11" t="s">
        <v>3</v>
      </c>
      <c r="E20" s="1"/>
    </row>
    <row r="21" spans="1:5" ht="15" customHeight="1" x14ac:dyDescent="0.25">
      <c r="A21" s="1"/>
      <c r="B21" s="33" t="s">
        <v>12</v>
      </c>
      <c r="C21" s="28"/>
      <c r="D21" s="19"/>
      <c r="E21" s="1"/>
    </row>
    <row r="22" spans="1:5" ht="15" customHeight="1" x14ac:dyDescent="0.25">
      <c r="A22" s="1"/>
      <c r="B22" s="31" t="s">
        <v>12</v>
      </c>
      <c r="C22" s="10">
        <v>3990281.2495347196</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656032.72551040002</v>
      </c>
      <c r="D26" s="8" t="s">
        <v>3</v>
      </c>
      <c r="E26" s="1"/>
    </row>
    <row r="27" spans="1:5" ht="15" customHeight="1" x14ac:dyDescent="0.25">
      <c r="A27" s="1"/>
      <c r="B27" s="64" t="s">
        <v>38</v>
      </c>
      <c r="C27" s="38">
        <v>0</v>
      </c>
      <c r="D27" s="8" t="s">
        <v>3</v>
      </c>
      <c r="E27" s="1"/>
    </row>
    <row r="28" spans="1:5" ht="15" customHeight="1" x14ac:dyDescent="0.25">
      <c r="A28" s="1"/>
      <c r="B28" s="64" t="s">
        <v>92</v>
      </c>
      <c r="C28" s="38">
        <v>-13120.654510208</v>
      </c>
      <c r="D28" s="8" t="s">
        <v>3</v>
      </c>
      <c r="E28" s="1"/>
    </row>
    <row r="29" spans="1:5" ht="15" customHeight="1" x14ac:dyDescent="0.25">
      <c r="A29" s="1"/>
      <c r="B29" s="64" t="s">
        <v>93</v>
      </c>
      <c r="C29" s="38">
        <v>0</v>
      </c>
      <c r="D29" s="8" t="s">
        <v>3</v>
      </c>
      <c r="E29" s="1"/>
    </row>
    <row r="30" spans="1:5" ht="15" customHeight="1" x14ac:dyDescent="0.25">
      <c r="A30" s="1"/>
      <c r="B30" s="67" t="s">
        <v>43</v>
      </c>
      <c r="C30" s="10">
        <v>642912.07100019197</v>
      </c>
      <c r="D30" s="11" t="s">
        <v>3</v>
      </c>
      <c r="E30" s="1"/>
    </row>
    <row r="31" spans="1:5" ht="15" customHeight="1" x14ac:dyDescent="0.25">
      <c r="A31" s="1"/>
      <c r="B31" s="33" t="s">
        <v>69</v>
      </c>
      <c r="C31" s="28"/>
      <c r="D31" s="19"/>
      <c r="E31" s="1"/>
    </row>
    <row r="32" spans="1:5" ht="15" customHeight="1" x14ac:dyDescent="0.25">
      <c r="A32" s="1"/>
      <c r="B32" s="31" t="s">
        <v>79</v>
      </c>
      <c r="C32" s="10">
        <v>-1051962</v>
      </c>
      <c r="D32" s="11" t="s">
        <v>3</v>
      </c>
      <c r="E32" s="1"/>
    </row>
    <row r="33" spans="1:5" x14ac:dyDescent="0.25">
      <c r="A33" s="1"/>
      <c r="B33" s="33" t="s">
        <v>128</v>
      </c>
      <c r="C33" s="28"/>
      <c r="D33" s="19"/>
      <c r="E33" s="1"/>
    </row>
    <row r="34" spans="1:5" ht="15.4" customHeight="1" x14ac:dyDescent="0.25">
      <c r="A34" s="1"/>
      <c r="B34" s="31" t="s">
        <v>128</v>
      </c>
      <c r="C34" s="10">
        <v>283543</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54237593.946292102</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BAW+UB8aSjs7iCDTmk9bvTp8RlQ4N13P1WE64an8dsuTSnzcci3vZK022rI2ov2RfLVxjPKDwFrUUwD/rSI5dg==" saltValue="Rg4A7fcNPrH0E8XO7j0h2g=="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4"/>
      <c r="C6" s="74"/>
      <c r="D6" s="74"/>
      <c r="E6" s="1"/>
    </row>
    <row r="7" spans="1:5" x14ac:dyDescent="0.25">
      <c r="A7" s="1"/>
      <c r="B7" s="1"/>
      <c r="C7" s="1"/>
      <c r="D7" s="1"/>
      <c r="E7" s="1"/>
    </row>
    <row r="8" spans="1:5" x14ac:dyDescent="0.25">
      <c r="A8" s="1"/>
      <c r="B8" s="108" t="s">
        <v>123</v>
      </c>
      <c r="C8" s="109"/>
      <c r="D8" s="110"/>
      <c r="E8" s="1"/>
    </row>
    <row r="9" spans="1:5" x14ac:dyDescent="0.25">
      <c r="A9" s="1"/>
      <c r="B9" s="65" t="s">
        <v>88</v>
      </c>
      <c r="C9" s="23">
        <v>23013944.634619586</v>
      </c>
      <c r="D9" s="14" t="s">
        <v>3</v>
      </c>
      <c r="E9" s="1"/>
    </row>
    <row r="10" spans="1:5" x14ac:dyDescent="0.25">
      <c r="A10" s="1"/>
      <c r="B10" s="65" t="s">
        <v>125</v>
      </c>
      <c r="C10" s="82">
        <f>('Fane 3. Omkostninger i ØR2024'!C10+'Fane 3. Omkostninger i ØR2024'!C12+'Fane 3. Omkostninger i ØR2024'!C14)*(1+'Fane 15. Nøgletal'!C9)</f>
        <v>0</v>
      </c>
      <c r="D10" s="14" t="s">
        <v>3</v>
      </c>
      <c r="E10" s="1"/>
    </row>
    <row r="11" spans="1:5" x14ac:dyDescent="0.25">
      <c r="A11" s="1"/>
      <c r="B11" s="65" t="s">
        <v>131</v>
      </c>
      <c r="C11" s="23">
        <f>C9*'Fane 15. Nøgletal'!C21+C10*'Fane 15. Nøgletal'!C21</f>
        <v>460278.89269239176</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24376001.933874913</v>
      </c>
      <c r="D15" s="14" t="s">
        <v>3</v>
      </c>
      <c r="E15" s="1"/>
    </row>
    <row r="16" spans="1:5" x14ac:dyDescent="0.25">
      <c r="A16" s="1"/>
      <c r="B16" s="65" t="s">
        <v>184</v>
      </c>
      <c r="C16" s="23">
        <f>('Fane 2.1. Økonomisk ramme 2025'!C10+'Fane 2.1. Økonomisk ramme 2025'!C12+'Fane 2.1. Økonomisk ramme 2025'!C14)*(1+'Fane 15. Nøgletal'!C10)</f>
        <v>63496.661303740002</v>
      </c>
      <c r="D16" s="14" t="s">
        <v>3</v>
      </c>
      <c r="E16" s="1"/>
    </row>
    <row r="17" spans="1:5" x14ac:dyDescent="0.25">
      <c r="A17" s="1"/>
      <c r="B17" s="65" t="s">
        <v>132</v>
      </c>
      <c r="C17" s="23">
        <f>C15*'Fane 15. Nøgletal'!C21+C16*'Fane 15. Nøgletal'!C21</f>
        <v>488789.97190357302</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25538640.604998216</v>
      </c>
      <c r="D21" s="14" t="s">
        <v>3</v>
      </c>
      <c r="E21" s="1"/>
    </row>
    <row r="22" spans="1:5" x14ac:dyDescent="0.25">
      <c r="A22" s="1"/>
      <c r="B22" s="65" t="s">
        <v>196</v>
      </c>
      <c r="C22" s="23">
        <f>C21*'Fane 15. Nøgletal'!C21</f>
        <v>510772.81209996436</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26687215.427567407</v>
      </c>
      <c r="D26" s="14" t="s">
        <v>3</v>
      </c>
      <c r="E26" s="1"/>
    </row>
    <row r="27" spans="1:5" x14ac:dyDescent="0.25">
      <c r="A27" s="1"/>
      <c r="B27" s="65" t="s">
        <v>194</v>
      </c>
      <c r="C27" s="23">
        <f>C26*'Fane 15. Nøgletal'!C21</f>
        <v>533744.30855134816</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27887446.254206825</v>
      </c>
      <c r="D31" s="14" t="s">
        <v>3</v>
      </c>
      <c r="E31" s="1"/>
    </row>
    <row r="32" spans="1:5" x14ac:dyDescent="0.25">
      <c r="A32" s="1"/>
      <c r="B32" s="65" t="s">
        <v>195</v>
      </c>
      <c r="C32" s="23">
        <f>C31*'Fane 15. Nøgletal'!C21</f>
        <v>557748.92508413654</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FBkFkmb1B8YekHy8Q1vnxFi1EFSqLnklnJBxligGNFK9xUQOPjfzJvshcdTHdw0+Ac8cH0CdFWpjER2EPuG+ig==" saltValue="8Ui8KW2gh5rm7OQ5fP4YWw=="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30637742.226324983</v>
      </c>
      <c r="D9" s="14" t="s">
        <v>3</v>
      </c>
      <c r="E9" s="1"/>
    </row>
    <row r="10" spans="1:5" x14ac:dyDescent="0.25">
      <c r="A10" s="1"/>
      <c r="B10" s="65" t="s">
        <v>126</v>
      </c>
      <c r="C10" s="23">
        <f>('Fane 3. Omkostninger i ØR2024'!C11+'Fane 3. Omkostninger i ØR2024'!C13+'Fane 3. Omkostninger i ØR2024'!C15)*(1+'Fane 15. Nøgletal'!C9)</f>
        <v>1361289.5158139199</v>
      </c>
      <c r="D10" s="14" t="s">
        <v>3</v>
      </c>
      <c r="E10" s="1"/>
    </row>
    <row r="11" spans="1:5" x14ac:dyDescent="0.25">
      <c r="A11" s="1"/>
      <c r="B11" s="65" t="s">
        <v>135</v>
      </c>
      <c r="C11" s="82">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34584553.506903723</v>
      </c>
      <c r="D15" s="14" t="s">
        <v>3</v>
      </c>
      <c r="E15" s="1"/>
    </row>
    <row r="16" spans="1:5" x14ac:dyDescent="0.25">
      <c r="A16" s="1"/>
      <c r="B16" s="65" t="s">
        <v>185</v>
      </c>
      <c r="C16" s="23">
        <f>('Fane 2.1. Økonomisk ramme 2025'!C11+'Fane 2.1. Økonomisk ramme 2025'!C13+'Fane 2.1. Økonomisk ramme 2025'!C15)*(1+'Fane 15. Nøgletal'!C10)</f>
        <v>200585.25494316101</v>
      </c>
      <c r="D16" s="14" t="s">
        <v>3</v>
      </c>
      <c r="E16" s="1"/>
    </row>
    <row r="17" spans="1:5" x14ac:dyDescent="0.25">
      <c r="A17" s="1"/>
      <c r="B17" s="65" t="s">
        <v>137</v>
      </c>
      <c r="C17" s="82">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37091393.461757332</v>
      </c>
      <c r="D21" s="14" t="s">
        <v>3</v>
      </c>
      <c r="E21" s="1"/>
    </row>
    <row r="22" spans="1:5" x14ac:dyDescent="0.25">
      <c r="A22" s="1"/>
      <c r="B22" s="65" t="s">
        <v>197</v>
      </c>
      <c r="C22" s="82">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39550552.848271847</v>
      </c>
      <c r="D26" s="14" t="s">
        <v>3</v>
      </c>
      <c r="E26" s="1"/>
    </row>
    <row r="27" spans="1:5" x14ac:dyDescent="0.25">
      <c r="A27" s="1"/>
      <c r="B27" s="65" t="s">
        <v>198</v>
      </c>
      <c r="C27" s="82">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42172754.502112269</v>
      </c>
      <c r="D31" s="14" t="s">
        <v>3</v>
      </c>
      <c r="E31" s="1"/>
    </row>
    <row r="32" spans="1:5" x14ac:dyDescent="0.25">
      <c r="A32" s="1"/>
      <c r="B32" s="65" t="s">
        <v>199</v>
      </c>
      <c r="C32" s="82">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W/ZuppL5qfFexI63Bm38bU50zYhxuT13a2GLFVROOIzxedXlQXjNiQPlN+meVLQLT34quO27v2Yx6IFP4HknQ==" saltValue="fg6AQQHqU7VRFsTb03kYEQ=="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EWGcxCEu6GVk1hiY5eaIG43o4EDV0vFd8vfKAeTnyq5Z7873OYvf+Ed6Xebpt/k5gDwbLNsoORMbFeTFvF1FZA==" saltValue="dVDPHAHPvH3joJXR7PsdNA=="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2024-05-06T07:45:39Z</cp:lastPrinted>
  <dcterms:created xsi:type="dcterms:W3CDTF">2016-06-02T08:51:18Z</dcterms:created>
  <dcterms:modified xsi:type="dcterms:W3CDTF">2024-08-28T08:05:20Z</dcterms:modified>
</cp:coreProperties>
</file>