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uldborgsund Spildevand AS (S03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6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E22" i="39" s="1"/>
  <c r="C20" i="39"/>
  <c r="C21" i="39"/>
  <c r="E13" i="39"/>
  <c r="E12" i="39"/>
  <c r="C13" i="39"/>
  <c r="C12" i="39"/>
  <c r="C37" i="39"/>
  <c r="C38" i="39" s="1"/>
  <c r="C29" i="39"/>
  <c r="C30" i="39" s="1"/>
  <c r="E38" i="39" l="1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5" i="37" s="1"/>
  <c r="C16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7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5" i="37" l="1"/>
  <c r="E16" i="37" s="1"/>
  <c r="C11" i="2" s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<sst xmlns="http://schemas.openxmlformats.org/spreadsheetml/2006/main" count="719" uniqueCount="291">
  <si>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</si>
  <si>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</si>
  <si>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</si>
  <si>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</si>
  <si>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</si>
  <si>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</si>
  <si>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</si>
  <si>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</si>
  <si>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</si>
  <si>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</si>
  <si>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</si>
  <si>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</si>
  <si>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</si>
  <si>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</si>
  <si>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</si>
  <si>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</si>
  <si>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</si>
  <si>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</si>
  <si>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</si>
  <si>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</si>
  <si>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</si>
  <si>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</si>
  <si>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</si>
  <si>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</si>
  <si>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</si>
  <si>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</si>
  <si>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</si>
  <si>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</si>
  <si>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</si>
  <si>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</si>
  <si>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</si>
  <si>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</si>
  <si>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</si>
  <si>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</si>
  <si>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</si>
  <si>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</si>
  <si>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</si>
  <si>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</si>
  <si>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</si>
  <si>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</si>
  <si>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</si>
  <si>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</si>
  <si>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</si>
  <si>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</si>
  <si>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</si>
  <si>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</si>
  <si>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</si>
  <si>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</si>
  <si>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</si>
  <si>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</si>
  <si>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</si>
  <si>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</si>
  <si>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</si>
  <si>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</si>
  <si>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</si>
  <si>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</si>
  <si>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</si>
  <si>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</si>
  <si>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</si>
  <si>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</si>
  <si>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</si>
  <si>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</si>
  <si>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</si>
  <si>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</si>
  <si>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</si>
  <si>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</si>
  <si>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</si>
  <si>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</si>
  <si>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</si>
  <si>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</si>
  <si>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</si>
  <si>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</si>
  <si>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</si>
  <si>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</si>
  <si>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</si>
  <si>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</si>
  <si>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</si>
  <si>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</si>
  <si>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</si>
  <si>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</si>
  <si>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</si>
  <si>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</si>
  <si>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</si>
  <si>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</si>
  <si>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</si>
  <si>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</si>
  <si>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</si>
  <si>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</si>
  <si>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</si>
  <si>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</si>
  <si>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</si>
  <si>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</si>
  <si>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</si>
  <si>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</si>
  <si>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</si>
  <si>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</si>
  <si>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</si>
  <si>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</si>
  <si>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</si>
  <si>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</si>
  <si>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</si>
  <si>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</si>
  <si>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</si>
  <si>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</si>
  <si>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</si>
  <si>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</si>
  <si>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</si>
  <si>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</si>
  <si>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</si>
  <si>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</si>
  <si>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</si>
  <si>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</si>
  <si>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</si>
  <si>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</si>
  <si>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</si>
  <si>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</si>
  <si>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</si>
  <si>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</si>
  <si>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</si>
  <si>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</si>
  <si>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</si>
  <si>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</si>
  <si>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</si>
  <si>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</si>
  <si>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</si>
  <si>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</si>
  <si>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</si>
  <si>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</si>
  <si>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</si>
  <si>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</si>
  <si>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</si>
  <si>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</si>
  <si>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</si>
  <si>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</si>
  <si>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</si>
  <si>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</si>
  <si>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</si>
  <si>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</si>
  <si>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</si>
  <si>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</si>
  <si>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</si>
  <si>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</si>
  <si>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</si>
  <si>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</si>
  <si>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</si>
  <si>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</si>
  <si>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</si>
  <si>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</si>
  <si>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</si>
  <si>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</si>
  <si>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</si>
  <si>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</si>
  <si>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</si>
  <si>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</si>
  <si>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</si>
  <si>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</si>
  <si>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</si>
  <si>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</si>
  <si>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</si>
  <si>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</si>
  <si>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</si>
  <si>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</si>
  <si>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</si>
  <si>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</si>
  <si>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</si>
  <si>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</si>
  <si>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</si>
  <si>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</si>
  <si>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</si>
  <si>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</si>
  <si>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</si>
  <si>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</si>
  <si>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</si>
  <si>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</si>
  <si>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</si>
  <si>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</si>
  <si>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</si>
  <si>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</si>
  <si>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</si>
  <si>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</si>
  <si>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</si>
  <si>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</si>
  <si>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</si>
  <si>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</si>
  <si>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</si>
  <si>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</si>
  <si>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</si>
  <si>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</si>
  <si>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</si>
  <si>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</si>
  <si>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</si>
  <si>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</si>
  <si>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</si>
  <si>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</si>
  <si>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</si>
  <si>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</si>
  <si>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</si>
  <si>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</si>
  <si>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</si>
  <si>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</si>
  <si>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</si>
  <si>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</si>
  <si>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</si>
  <si>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</si>
  <si>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</si>
  <si>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</si>
  <si>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</si>
  <si>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</si>
  <si>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</si>
  <si>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</si>
  <si>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</si>
  <si>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</si>
  <si>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</si>
  <si>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</si>
  <si>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</si>
  <si>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</si>
  <si>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</si>
  <si>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</si>
  <si>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</si>
  <si>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</si>
  <si>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</si>
  <si>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</si>
  <si>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</si>
  <si>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</si>
  <si>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</si>
  <si>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</si>
  <si>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</si>
  <si>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</si>
  <si>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</si>
  <si>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</si>
  <si>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</si>
  <si>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</si>
  <si>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</si>
  <si>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</si>
  <si>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</si>
  <si>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</si>
  <si>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</si>
  <si>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</si>
  <si>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</si>
  <si>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</si>
  <si>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</si>
  <si>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</si>
  <si>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</si>
  <si>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</si>
  <si>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</si>
  <si>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</si>
  <si>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</si>
  <si>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</si>
  <si>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</si>
  <si>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</si>
  <si>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</si>
  <si>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</si>
  <si>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</si>
  <si>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</si>
  <si>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</si>
  <si>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</si>
  <si>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</si>
  <si>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</si>
  <si>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</si>
  <si>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</si>
  <si>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</si>
  <si>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</si>
  <si>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</si>
  <si>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</si>
  <si>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</si>
  <si>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</si>
  <si>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</si>
  <si>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Undersøgelsesudgifter i forbindelse med fusion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</si>
  <si>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</si>
  <si>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</si>
  <si>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</si>
  <si>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</si>
  <si>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</si>
  <si>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</si>
  <si>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</si>
  <si>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</si>
  <si>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</si>
  <si>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</si>
  <si>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</si>
  <si>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</si>
  <si>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</si>
  <si>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Bassiner, trykledning og klimatilpasning</t>
  </si>
  <si>
    <t>Oprensning af bassiner</t>
  </si>
  <si>
    <t>Udvidelser af forsyningsområde</t>
  </si>
  <si>
    <t>Femern forbindelsen, flytning af ledninger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</si>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</sst>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289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245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246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160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247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144</v>
      </c>
      <c r="D17" s="77" t="s">
        <v>248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124</v>
      </c>
      <c r="D18" s="74" t="s">
        <v>110</v>
      </c>
      <c r="E18" s="75"/>
      <c r="F18" s="75"/>
      <c r="G18" s="76"/>
      <c r="H18" s="1"/>
      <c r="I18" s="1"/>
    </row>
    <row r="19" spans="1:9" x14ac:dyDescent="0.25">
      <c r="A19" s="1"/>
      <c r="B19" s="1"/>
      <c r="C19" s="6" t="s">
        <v>125</v>
      </c>
      <c r="D19" s="74" t="s">
        <v>111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126</v>
      </c>
      <c r="D21" s="81" t="s">
        <v>13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91</v>
      </c>
      <c r="D22" s="68" t="s">
        <v>249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195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39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127</v>
      </c>
      <c r="D25" s="68" t="s">
        <v>92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128</v>
      </c>
      <c r="D26" s="68" t="s">
        <v>93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129</v>
      </c>
      <c r="D27" s="68" t="s">
        <v>94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16</v>
      </c>
      <c r="D28" s="68" t="s">
        <v>161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41</v>
      </c>
      <c r="D29" s="68" t="s">
        <v>40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42</v>
      </c>
      <c r="D30" s="71" t="s">
        <v>123</v>
      </c>
      <c r="E30" s="72"/>
      <c r="F30" s="72"/>
      <c r="G30" s="7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W0RNbme5IHmhuHndU32q9lzdi7JbpgUgAhHEgY9c7egnkwMJufYIKxast9gQl4ieKrS21tQnG2n68Bbarx9uA==" saltValue="juPipOszNLqB0YWa2X5gr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208</v>
      </c>
      <c r="C8" s="99"/>
      <c r="D8" s="100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4" t="s">
        <v>262</v>
      </c>
      <c r="C10" s="9">
        <v>1656916</v>
      </c>
      <c r="D10" s="14" t="s">
        <v>3</v>
      </c>
      <c r="E10" s="1"/>
      <c r="F10" s="1"/>
    </row>
    <row r="11" spans="1:6" ht="15" customHeight="1" x14ac:dyDescent="0.25">
      <c r="A11" s="1"/>
      <c r="B11" s="64" t="s">
        <v>263</v>
      </c>
      <c r="C11" s="9">
        <v>92018</v>
      </c>
      <c r="D11" s="14" t="s">
        <v>3</v>
      </c>
      <c r="E11" s="1"/>
      <c r="F11" s="1"/>
    </row>
    <row r="12" spans="1:6" ht="15" customHeight="1" x14ac:dyDescent="0.25">
      <c r="A12" s="1"/>
      <c r="B12" s="64" t="s">
        <v>264</v>
      </c>
      <c r="C12" s="9">
        <v>2792887</v>
      </c>
      <c r="D12" s="14" t="s">
        <v>3</v>
      </c>
      <c r="E12" s="1"/>
      <c r="F12" s="1"/>
    </row>
    <row r="13" spans="1:6" x14ac:dyDescent="0.25">
      <c r="A13" s="1"/>
      <c r="B13" s="64" t="s">
        <v>265</v>
      </c>
      <c r="C13" s="9">
        <v>96256</v>
      </c>
      <c r="D13" s="14" t="s">
        <v>3</v>
      </c>
      <c r="E13" s="1"/>
      <c r="F13" s="1"/>
    </row>
    <row r="14" spans="1:6" x14ac:dyDescent="0.25">
      <c r="A14" s="1"/>
      <c r="B14" s="64" t="s">
        <v>266</v>
      </c>
      <c r="C14" s="9">
        <v>1150600</v>
      </c>
      <c r="D14" s="14" t="s">
        <v>3</v>
      </c>
      <c r="E14" s="1"/>
      <c r="F14" s="1"/>
    </row>
    <row r="15" spans="1:6" x14ac:dyDescent="0.25">
      <c r="A15" s="1"/>
      <c r="B15" s="64" t="s">
        <v>267</v>
      </c>
      <c r="C15" s="9">
        <v>29822</v>
      </c>
      <c r="D15" s="14" t="s">
        <v>3</v>
      </c>
      <c r="E15" s="1"/>
      <c r="F15" s="1"/>
    </row>
    <row r="16" spans="1:6" x14ac:dyDescent="0.25">
      <c r="A16" s="1"/>
      <c r="B16" s="38" t="s">
        <v>209</v>
      </c>
      <c r="C16" s="12">
        <f>SUM(C10:C15)</f>
        <v>5818499</v>
      </c>
      <c r="D16" s="13" t="s">
        <v>3</v>
      </c>
      <c r="E16" s="1"/>
      <c r="F16" s="1"/>
    </row>
    <row r="17" spans="1:6" x14ac:dyDescent="0.25">
      <c r="A17" s="1"/>
      <c r="B17" s="38" t="s">
        <v>210</v>
      </c>
      <c r="C17" s="12">
        <f>C16*(1+'Fane 14. Nøgletal'!C14)^2</f>
        <v>5856964.4568541106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8" t="s">
        <v>142</v>
      </c>
      <c r="C20" s="99"/>
      <c r="D20" s="100"/>
      <c r="E20" s="1"/>
      <c r="F20" s="1"/>
    </row>
    <row r="21" spans="1:6" x14ac:dyDescent="0.25">
      <c r="A21" s="1"/>
      <c r="B21" s="64" t="s">
        <v>116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4" t="s">
        <v>117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4" t="s">
        <v>154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64" t="s">
        <v>211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98"/>
      <c r="C25" s="99"/>
      <c r="D25" s="100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8" t="s">
        <v>115</v>
      </c>
      <c r="C28" s="99"/>
      <c r="D28" s="100"/>
      <c r="E28" s="1"/>
      <c r="F28" s="1"/>
    </row>
    <row r="29" spans="1:6" x14ac:dyDescent="0.25">
      <c r="A29" s="1"/>
      <c r="B29" s="64" t="s">
        <v>116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4" t="s">
        <v>117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4" t="s">
        <v>154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64" t="s">
        <v>211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8"/>
      <c r="C33" s="99"/>
      <c r="D33" s="100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GoR5IZBYEXYvfkwwtY3J1rSSjQHqRsy7ygtbPfoNN2TsNBxKwj1my8By7FUijnfAxW+64gNTIG1Mjuq74+N++w==" saltValue="PZL9dp4btnjbxO663qTh8Q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60"/>
      <c r="C5" s="60"/>
      <c r="D5" s="60"/>
      <c r="E5" s="60"/>
      <c r="F5" s="60"/>
      <c r="G5" s="1"/>
    </row>
    <row r="6" spans="1:7" ht="15" customHeight="1" x14ac:dyDescent="0.25">
      <c r="A6" s="1"/>
      <c r="B6" s="60"/>
      <c r="C6" s="60"/>
      <c r="D6" s="60"/>
      <c r="E6" s="60"/>
      <c r="F6" s="6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269</v>
      </c>
      <c r="C8" s="99"/>
      <c r="D8" s="99"/>
      <c r="E8" s="99"/>
      <c r="F8" s="100"/>
      <c r="G8" s="1"/>
    </row>
    <row r="9" spans="1:7" x14ac:dyDescent="0.25">
      <c r="A9" s="1"/>
      <c r="B9" s="103" t="s">
        <v>270</v>
      </c>
      <c r="C9" s="104"/>
      <c r="D9" s="105"/>
      <c r="E9" s="9">
        <v>22287576.47393012</v>
      </c>
      <c r="F9" s="14" t="s">
        <v>3</v>
      </c>
      <c r="G9" s="1"/>
    </row>
    <row r="10" spans="1:7" x14ac:dyDescent="0.25">
      <c r="A10" s="1"/>
      <c r="B10" s="103" t="s">
        <v>271</v>
      </c>
      <c r="C10" s="104"/>
      <c r="D10" s="105"/>
      <c r="E10" s="9">
        <v>16164040.696431845</v>
      </c>
      <c r="F10" s="14" t="s">
        <v>3</v>
      </c>
      <c r="G10" s="1"/>
    </row>
    <row r="11" spans="1:7" x14ac:dyDescent="0.25">
      <c r="A11" s="1"/>
      <c r="B11" s="103" t="s">
        <v>272</v>
      </c>
      <c r="C11" s="104"/>
      <c r="D11" s="105"/>
      <c r="E11" s="9">
        <v>16164040.696431845</v>
      </c>
      <c r="F11" s="14" t="s">
        <v>3</v>
      </c>
      <c r="G11" s="1"/>
    </row>
    <row r="12" spans="1:7" x14ac:dyDescent="0.25">
      <c r="A12" s="1"/>
      <c r="B12" s="103" t="s">
        <v>273</v>
      </c>
      <c r="C12" s="104"/>
      <c r="D12" s="105"/>
      <c r="E12" s="9">
        <v>-650157.33178979158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8" t="s">
        <v>274</v>
      </c>
      <c r="C14" s="89"/>
      <c r="D14" s="89"/>
      <c r="E14" s="89"/>
      <c r="F14" s="9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275</v>
      </c>
      <c r="C16" s="99"/>
      <c r="D16" s="99"/>
      <c r="E16" s="99"/>
      <c r="F16" s="100"/>
      <c r="G16" s="1"/>
    </row>
    <row r="17" spans="1:7" x14ac:dyDescent="0.25">
      <c r="A17" s="1"/>
      <c r="B17" s="103" t="s">
        <v>276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277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8" t="s">
        <v>278</v>
      </c>
      <c r="C20" s="89"/>
      <c r="D20" s="89"/>
      <c r="E20" s="89"/>
      <c r="F20" s="9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1" t="s">
        <v>214</v>
      </c>
      <c r="C23" s="62"/>
      <c r="D23" s="63"/>
      <c r="E23" s="9">
        <v>130133230.38929936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128871407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8" t="s">
        <v>279</v>
      </c>
      <c r="C26" s="59"/>
      <c r="D26" s="66"/>
      <c r="E26" s="48">
        <f>E23-(E24-E25)</f>
        <v>1261823.3892993629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8" t="s">
        <v>186</v>
      </c>
      <c r="C30" s="99"/>
      <c r="D30" s="99"/>
      <c r="E30" s="99"/>
      <c r="F30" s="100"/>
      <c r="G30" s="1"/>
    </row>
    <row r="31" spans="1:7" x14ac:dyDescent="0.25">
      <c r="A31" s="1"/>
      <c r="B31" s="115" t="s">
        <v>287</v>
      </c>
      <c r="C31" s="116"/>
      <c r="D31" s="117"/>
      <c r="E31" s="9">
        <v>0</v>
      </c>
      <c r="F31" s="14"/>
      <c r="G31" s="1"/>
    </row>
    <row r="32" spans="1:7" x14ac:dyDescent="0.25">
      <c r="A32" s="1"/>
      <c r="B32" s="115" t="s">
        <v>187</v>
      </c>
      <c r="C32" s="116"/>
      <c r="D32" s="117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88" t="s">
        <v>286</v>
      </c>
      <c r="C36" s="89"/>
      <c r="D36" s="89"/>
      <c r="E36" s="89"/>
      <c r="F36" s="9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NY/alDKcemw8S9ttR7bwYumv6WCFgORWdkDMvPWRv3etOQGi6njezss3G2WXgt5VApRedBCuyeTdRuUz2CdVLQ==" saltValue="JKL9sy1yroCynIPtz3TWnA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8" t="s">
        <v>217</v>
      </c>
      <c r="C9" s="99"/>
      <c r="D9" s="99"/>
      <c r="E9" s="99"/>
      <c r="F9" s="100"/>
      <c r="G9" s="1"/>
    </row>
    <row r="10" spans="1:7" x14ac:dyDescent="0.25">
      <c r="A10" s="1"/>
      <c r="B10" s="88" t="s">
        <v>118</v>
      </c>
      <c r="C10" s="89"/>
      <c r="D10" s="90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8" t="s">
        <v>109</v>
      </c>
      <c r="C13" s="99"/>
      <c r="D13" s="99"/>
      <c r="E13" s="99"/>
      <c r="F13" s="100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88" t="s">
        <v>220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HNGSMgy9AqAKq9Z1nxGgABpjgJnDwKa9ZSxXNCYmc4fYRTkR6DdHPaf03OJt8EcODWQPa3NLnGUzyjLWAGCRQ==" saltValue="5aDNtX3dkQzZBC63m+78P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178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288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8" t="s">
        <v>179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APkskhC+fUnOtKXKW5lWW7/uG83qRsBYuXZwRV3E5yh9rYBQss/8fN1J18UukMrk3VoXB2WQ4SLHdCMw1Xojw==" saltValue="J11e5njsgxI2V8orerzqM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281</v>
      </c>
      <c r="C11" s="22">
        <v>43000</v>
      </c>
      <c r="D11" s="14" t="s">
        <v>3</v>
      </c>
      <c r="E11" s="9">
        <v>637959</v>
      </c>
      <c r="F11" s="14" t="s">
        <v>3</v>
      </c>
      <c r="G11" s="1"/>
    </row>
    <row r="12" spans="1:7" x14ac:dyDescent="0.25">
      <c r="A12" s="1"/>
      <c r="B12" s="47" t="s">
        <v>284</v>
      </c>
      <c r="C12" s="22">
        <v>0</v>
      </c>
      <c r="D12" s="14" t="s">
        <v>3</v>
      </c>
      <c r="E12" s="9">
        <v>66947</v>
      </c>
      <c r="F12" s="14" t="s">
        <v>3</v>
      </c>
      <c r="G12" s="1"/>
    </row>
    <row r="13" spans="1:7" x14ac:dyDescent="0.25">
      <c r="A13" s="1"/>
      <c r="B13" s="47" t="s">
        <v>283</v>
      </c>
      <c r="C13" s="22">
        <v>155223</v>
      </c>
      <c r="D13" s="14" t="s">
        <v>3</v>
      </c>
      <c r="E13" s="9">
        <v>304091</v>
      </c>
      <c r="F13" s="14" t="s">
        <v>3</v>
      </c>
      <c r="G13" s="1"/>
    </row>
    <row r="14" spans="1:7" x14ac:dyDescent="0.25">
      <c r="A14" s="1"/>
      <c r="B14" s="25" t="s">
        <v>282</v>
      </c>
      <c r="C14" s="22">
        <v>63942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38" t="s">
        <v>163</v>
      </c>
      <c r="C15" s="12">
        <f>SUM(C10:C14)</f>
        <v>262165</v>
      </c>
      <c r="D15" s="13" t="s">
        <v>3</v>
      </c>
      <c r="E15" s="12">
        <f>SUM(E10:E14)</f>
        <v>1008997</v>
      </c>
      <c r="F15" s="13" t="s">
        <v>3</v>
      </c>
      <c r="G15" s="1"/>
    </row>
    <row r="16" spans="1:7" x14ac:dyDescent="0.25">
      <c r="A16" s="1"/>
      <c r="B16" s="38" t="s">
        <v>222</v>
      </c>
      <c r="C16" s="12">
        <f>C15*(1+'Fane 14. Nøgletal'!C14)</f>
        <v>263030.14449999999</v>
      </c>
      <c r="D16" s="13" t="s">
        <v>3</v>
      </c>
      <c r="E16" s="12">
        <f>E15*(1+'Fane 14. Nøgletal'!C14)</f>
        <v>1012326.6901000001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lhEYOiK4OlCsiFA1E0391fR4/4khZ22OkZMDKB7Lc1fuQzi9egucrsQuT/RDAbgOS2HG9R338DlkA0c0FcYpxA==" saltValue="TlzVZKfdHmzGeVSzxhiDs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112</v>
      </c>
      <c r="C8" s="99"/>
      <c r="D8" s="99"/>
      <c r="E8" s="99"/>
      <c r="F8" s="100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282</v>
      </c>
      <c r="C10" s="22">
        <v>319711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319711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-6394.22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315388.08276773425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113</v>
      </c>
      <c r="C16" s="99"/>
      <c r="D16" s="99"/>
      <c r="E16" s="99"/>
      <c r="F16" s="100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166</v>
      </c>
      <c r="C24" s="99"/>
      <c r="D24" s="99"/>
      <c r="E24" s="99"/>
      <c r="F24" s="100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224</v>
      </c>
      <c r="C32" s="99"/>
      <c r="D32" s="99"/>
      <c r="E32" s="99"/>
      <c r="F32" s="100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YtqR2qEhNu2bqU5hay7r30Gi7IAIKn8a2V7ZnjYiCoKfgUHwBEXYlmIanZTP0VdgbfKo5cM1JDqQ6ffSjE+Bw==" saltValue="99b4+tN1cmbDUmi7WyKif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103</v>
      </c>
      <c r="C8" s="99"/>
      <c r="D8" s="99"/>
      <c r="E8" s="99"/>
      <c r="F8" s="100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92" t="s">
        <v>10</v>
      </c>
      <c r="C10" s="93"/>
      <c r="D10" s="94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2" t="s">
        <v>26</v>
      </c>
      <c r="C11" s="93"/>
      <c r="D11" s="94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8" t="s">
        <v>105</v>
      </c>
      <c r="C12" s="99"/>
      <c r="D12" s="100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104</v>
      </c>
      <c r="C14" s="99"/>
      <c r="D14" s="99"/>
      <c r="E14" s="99"/>
      <c r="F14" s="100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92" t="s">
        <v>10</v>
      </c>
      <c r="C16" s="93"/>
      <c r="D16" s="94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2" t="s">
        <v>26</v>
      </c>
      <c r="C17" s="93"/>
      <c r="D17" s="94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8" t="s">
        <v>106</v>
      </c>
      <c r="C18" s="99"/>
      <c r="D18" s="100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155</v>
      </c>
      <c r="C20" s="99"/>
      <c r="D20" s="99"/>
      <c r="E20" s="99"/>
      <c r="F20" s="100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92" t="s">
        <v>10</v>
      </c>
      <c r="C22" s="93"/>
      <c r="D22" s="94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2" t="s">
        <v>26</v>
      </c>
      <c r="C23" s="93"/>
      <c r="D23" s="94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8" t="s">
        <v>156</v>
      </c>
      <c r="C24" s="99"/>
      <c r="D24" s="100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227</v>
      </c>
      <c r="C26" s="99"/>
      <c r="D26" s="99"/>
      <c r="E26" s="99"/>
      <c r="F26" s="100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92" t="s">
        <v>10</v>
      </c>
      <c r="C28" s="93"/>
      <c r="D28" s="94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2" t="s">
        <v>26</v>
      </c>
      <c r="C29" s="93"/>
      <c r="D29" s="94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8" t="s">
        <v>228</v>
      </c>
      <c r="C30" s="99"/>
      <c r="D30" s="100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YgdBc75PEEZixs9/nvgP+f/PCctN2t4h57lc6O73JgX8FhMhI8ouIr4Tk1AmgylXI/OL+/fFihnHJMEyEbH9Q==" saltValue="JC3qSairOf43W5rVaFSIt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157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158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hRE2OVq7AWz8GjjSiu2gWlz5zV3KCKthHcrVvc+AXKgLBnqO2oW5EO/fTQn8yBEpyD9xzvZpbnbzmbH1xFLEgg==" saltValue="7B4rX0uuFexZeJGywvEV3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107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108</v>
      </c>
      <c r="C14" s="99"/>
      <c r="D14" s="99"/>
      <c r="E14" s="99"/>
      <c r="F14" s="100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169</v>
      </c>
      <c r="C20" s="99"/>
      <c r="D20" s="99"/>
      <c r="E20" s="99"/>
      <c r="F20" s="100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231</v>
      </c>
      <c r="C26" s="99"/>
      <c r="D26" s="99"/>
      <c r="E26" s="99"/>
      <c r="F26" s="100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6OOFgF8CtNhzGw1DBO8Sl5BiYi+AX2tVXaF3imBHbQpg5kqyko1/eF7XbkMyxTz3pLTdRgyd2EaGUht6rca+8g==" saltValue="FxvvymH6F4/76Dgk0ZP79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189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ZsUoXoYLw2es1xZxqUMcr603j+v/g9xRZjiJIc73hWhV39vxZ/Ix2qC2g/qXxfF4Fo4gmgFJbXlCB6ricPFE3Q==" saltValue="xadJGFbDdOPgI35Ib5ky6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125060322.07526633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tillæg'!C16</f>
        <v>263030.14449999999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tillæg'!E16</f>
        <v>1012326.6901000001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416907.74040255888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drift'!G39</f>
        <v>-813531.25741675647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-1342774.9074364672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124596280.48541568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5856964.4568541106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315388.08276773425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315388.08276773425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290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130768633.02503753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4B5kqq38PNGdq3NQta0mrVXJjk2tsKaCfGSeAJY2FjQNmAFVixeBd5+arA3boBod7KsfvZVE4gkdyULBxpuMg==" saltValue="E5u/CdkVE26QDXkSdzlH1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/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124596280.48541568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411167.72560187173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-799891.5923549073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-1327267.4148744689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122880289.20378818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Nøgletal'!C14)+'Fane 6. Ikke-påvirkelige omk.'!C22+'Fane 6. Ikke-påvirkelige omk.'!C30</f>
        <v>5876292.4395617293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290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128756581.6433499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6XRMghvWVCqz2liZemihYymAPV+qOqqDuHkPoyRJlDez/R+3wNejPI6lD22uGDI4ni6x39/wXnCy5qtcyt9dPg==" saltValue="oxUIpmhRzN5TFtHZ2sH86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122880289.20378818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405504.954372501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-786480.60991748504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-1311939.0158628705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121187374.53238031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Nøgletal'!C14)^2+'Fane 6. Ikke-påvirkelige omk.'!C23+'Fane 6. Ikke-påvirkelige omk.'!C31</f>
        <v>5895684.204612284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127083058.7369926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XnCQNfgPUJhHpsF6/WWJ7HudW2/Gk5+M9p6+HlsNumR8GWOFRR3HLmx4ZNG5Hj0HGt22SsfH2vvByZUAVrO9TQ==" saltValue="eRWS2vT5og8xQhpl/U2p1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121187374.53238031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399918.33595685504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-773294.47601160861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-1296787.6420789128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119517210.75024666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Nøgletal'!C14)^3+'Fane 6. Ikke-påvirkelige omk.'!C24+'Fane 6. Ikke-påvirkelige omk.'!C32</f>
        <v>5915139.9624875048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125432350.71273416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aPpuun82gmGQf8f7OUcsI1xrpAnb6Ss9RbfgyZ1T+xqysd8kuhcOnAFbc8EdZt2WVhicx+N5xgm6Ea6kda+I8A==" saltValue="yYeY6K1Ok0n6MLsPph+FH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250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280</v>
      </c>
      <c r="C8" s="32"/>
      <c r="D8" s="32"/>
      <c r="E8" s="32"/>
      <c r="F8" s="20"/>
      <c r="G8" s="1"/>
    </row>
    <row r="9" spans="1:7" ht="15" customHeight="1" x14ac:dyDescent="0.25">
      <c r="A9" s="1"/>
      <c r="B9" s="88" t="s">
        <v>25</v>
      </c>
      <c r="C9" s="89"/>
      <c r="D9" s="90"/>
      <c r="E9" s="7">
        <v>125477200.14591976</v>
      </c>
      <c r="F9" s="8" t="s">
        <v>3</v>
      </c>
      <c r="G9" s="1"/>
    </row>
    <row r="10" spans="1:7" ht="15" customHeight="1" x14ac:dyDescent="0.25">
      <c r="A10" s="1"/>
      <c r="B10" s="92" t="s">
        <v>43</v>
      </c>
      <c r="C10" s="93"/>
      <c r="D10" s="94"/>
      <c r="E10" s="7">
        <v>1358023.1909999999</v>
      </c>
      <c r="F10" s="8" t="s">
        <v>3</v>
      </c>
      <c r="G10" s="1"/>
    </row>
    <row r="11" spans="1:7" ht="15" customHeight="1" x14ac:dyDescent="0.25">
      <c r="A11" s="1"/>
      <c r="B11" s="92" t="s">
        <v>44</v>
      </c>
      <c r="C11" s="93"/>
      <c r="D11" s="94"/>
      <c r="E11" s="9">
        <v>292834.52100000001</v>
      </c>
      <c r="F11" s="8" t="s">
        <v>3</v>
      </c>
      <c r="G11" s="1"/>
    </row>
    <row r="12" spans="1:7" ht="15" customHeight="1" x14ac:dyDescent="0.25">
      <c r="A12" s="1"/>
      <c r="B12" s="92" t="s">
        <v>29</v>
      </c>
      <c r="C12" s="93"/>
      <c r="D12" s="94"/>
      <c r="E12" s="9">
        <v>0</v>
      </c>
      <c r="F12" s="8" t="s">
        <v>3</v>
      </c>
      <c r="G12" s="1"/>
    </row>
    <row r="13" spans="1:7" ht="15" customHeight="1" x14ac:dyDescent="0.25">
      <c r="A13" s="1"/>
      <c r="B13" s="88" t="s">
        <v>28</v>
      </c>
      <c r="C13" s="89"/>
      <c r="D13" s="90"/>
      <c r="E13" s="9">
        <v>0</v>
      </c>
      <c r="F13" s="8" t="s">
        <v>3</v>
      </c>
      <c r="G13" s="1"/>
    </row>
    <row r="14" spans="1:7" ht="15" customHeight="1" x14ac:dyDescent="0.25">
      <c r="A14" s="1"/>
      <c r="B14" s="88" t="s">
        <v>31</v>
      </c>
      <c r="C14" s="89"/>
      <c r="D14" s="90"/>
      <c r="E14" s="9">
        <v>0</v>
      </c>
      <c r="F14" s="8" t="s">
        <v>3</v>
      </c>
      <c r="G14" s="1"/>
    </row>
    <row r="15" spans="1:7" ht="15" customHeight="1" x14ac:dyDescent="0.25">
      <c r="A15" s="1"/>
      <c r="B15" s="88" t="s">
        <v>30</v>
      </c>
      <c r="C15" s="89"/>
      <c r="D15" s="90"/>
      <c r="E15" s="9">
        <v>0</v>
      </c>
      <c r="F15" s="8" t="s">
        <v>3</v>
      </c>
      <c r="G15" s="1"/>
    </row>
    <row r="16" spans="1:7" ht="15" customHeight="1" x14ac:dyDescent="0.25">
      <c r="A16" s="1"/>
      <c r="B16" s="88" t="s">
        <v>20</v>
      </c>
      <c r="C16" s="89"/>
      <c r="D16" s="90"/>
      <c r="E16" s="9">
        <v>2492041.3069610191</v>
      </c>
      <c r="F16" s="8" t="s">
        <v>3</v>
      </c>
      <c r="G16" s="1"/>
    </row>
    <row r="17" spans="1:7" ht="15" customHeight="1" x14ac:dyDescent="0.25">
      <c r="A17" s="1"/>
      <c r="B17" s="88" t="s">
        <v>10</v>
      </c>
      <c r="C17" s="89"/>
      <c r="D17" s="90"/>
      <c r="E17" s="9">
        <v>-1124336.5804420535</v>
      </c>
      <c r="F17" s="8" t="s">
        <v>3</v>
      </c>
      <c r="G17" s="1"/>
    </row>
    <row r="18" spans="1:7" ht="15" customHeight="1" x14ac:dyDescent="0.25">
      <c r="A18" s="1"/>
      <c r="B18" s="88" t="s">
        <v>26</v>
      </c>
      <c r="C18" s="89"/>
      <c r="D18" s="90"/>
      <c r="E18" s="9">
        <f>-'Fane 4.1. Gen. krav - drift'!G33</f>
        <v>-822035.54244179861</v>
      </c>
      <c r="F18" s="8" t="s">
        <v>3</v>
      </c>
      <c r="G18" s="1"/>
    </row>
    <row r="19" spans="1:7" ht="15" customHeight="1" x14ac:dyDescent="0.25">
      <c r="A19" s="1"/>
      <c r="B19" s="88" t="s">
        <v>27</v>
      </c>
      <c r="C19" s="89"/>
      <c r="D19" s="90"/>
      <c r="E19" s="9">
        <f>-'Fane 4.2. Gen. krav - anlæg'!G31</f>
        <v>-2613404.9667305863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6"/>
      <c r="E20" s="10">
        <f>SUM(E9:E19)</f>
        <v>125060322.07526633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5" t="s">
        <v>13</v>
      </c>
      <c r="C22" s="96"/>
      <c r="D22" s="97"/>
      <c r="E22" s="10">
        <v>4906733.4453186002</v>
      </c>
      <c r="F22" s="11" t="s">
        <v>3</v>
      </c>
      <c r="G22" s="1"/>
    </row>
    <row r="23" spans="1:7" ht="15" customHeight="1" x14ac:dyDescent="0.25">
      <c r="A23" s="1"/>
      <c r="B23" s="98" t="s">
        <v>94</v>
      </c>
      <c r="C23" s="99"/>
      <c r="D23" s="100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2" t="s">
        <v>89</v>
      </c>
      <c r="C26" s="93"/>
      <c r="D26" s="94"/>
      <c r="E26" s="9">
        <v>0</v>
      </c>
      <c r="F26" s="8" t="s">
        <v>3</v>
      </c>
      <c r="G26" s="1"/>
    </row>
    <row r="27" spans="1:7" ht="15" customHeight="1" x14ac:dyDescent="0.25">
      <c r="A27" s="1"/>
      <c r="B27" s="92" t="s">
        <v>90</v>
      </c>
      <c r="C27" s="93"/>
      <c r="D27" s="93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5" t="s">
        <v>185</v>
      </c>
      <c r="C30" s="96"/>
      <c r="D30" s="96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5" t="s">
        <v>148</v>
      </c>
      <c r="C32" s="96"/>
      <c r="D32" s="97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129967055.52058493</v>
      </c>
      <c r="F33" s="13" t="s">
        <v>3</v>
      </c>
      <c r="G33" s="1"/>
    </row>
    <row r="34" spans="1:7" ht="27" customHeight="1" x14ac:dyDescent="0.25">
      <c r="A34" s="1"/>
      <c r="B34" s="88" t="s">
        <v>252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3Burwg3rER0qP4Z8Iqy7kn5kVGzsRYwLYgJzvD6Xt1peiJ4ZnYPc305PZkq5dRJ7DvGxaUif6kYe7xmdNQ7ug==" saltValue="uC3bkz5PQTcWb5KyWHetE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1" t="s">
        <v>130</v>
      </c>
      <c r="C2" s="91"/>
      <c r="D2" s="91"/>
      <c r="E2" s="91"/>
      <c r="F2" s="91"/>
      <c r="G2" s="91"/>
      <c r="H2" s="91"/>
      <c r="I2" s="1"/>
    </row>
    <row r="3" spans="1:9" ht="28.5" customHeight="1" x14ac:dyDescent="0.25">
      <c r="A3" s="1"/>
      <c r="B3" s="91"/>
      <c r="C3" s="91"/>
      <c r="D3" s="91"/>
      <c r="E3" s="91"/>
      <c r="F3" s="91"/>
      <c r="G3" s="91"/>
      <c r="H3" s="91"/>
      <c r="I3" s="1"/>
    </row>
    <row r="4" spans="1:9" x14ac:dyDescent="0.25">
      <c r="A4" s="1"/>
      <c r="B4" s="98" t="s">
        <v>56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45</v>
      </c>
      <c r="C5" s="104"/>
      <c r="D5" s="104"/>
      <c r="E5" s="104"/>
      <c r="F5" s="105"/>
      <c r="G5" s="24">
        <v>40010117.525400914</v>
      </c>
      <c r="H5" s="14" t="s">
        <v>3</v>
      </c>
      <c r="I5" s="1"/>
    </row>
    <row r="6" spans="1:9" x14ac:dyDescent="0.25">
      <c r="A6" s="1"/>
      <c r="B6" s="88" t="s">
        <v>145</v>
      </c>
      <c r="C6" s="89"/>
      <c r="D6" s="89"/>
      <c r="E6" s="89"/>
      <c r="F6" s="90"/>
      <c r="G6" s="9">
        <v>0</v>
      </c>
      <c r="H6" s="14" t="s">
        <v>3</v>
      </c>
      <c r="I6" s="1"/>
    </row>
    <row r="7" spans="1:9" x14ac:dyDescent="0.25">
      <c r="A7" s="1"/>
      <c r="B7" s="103" t="s">
        <v>46</v>
      </c>
      <c r="C7" s="104"/>
      <c r="D7" s="104"/>
      <c r="E7" s="104"/>
      <c r="F7" s="105"/>
      <c r="G7" s="24">
        <f>SUM(G5:G6)*'Fane 14. Nøgletal'!C29</f>
        <v>800202.35050801828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57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39896088.690453522</v>
      </c>
      <c r="H11" s="14" t="s">
        <v>3</v>
      </c>
      <c r="I11" s="1"/>
    </row>
    <row r="12" spans="1:9" ht="15" customHeight="1" x14ac:dyDescent="0.25">
      <c r="A12" s="1"/>
      <c r="B12" s="103" t="s">
        <v>146</v>
      </c>
      <c r="C12" s="104"/>
      <c r="D12" s="104"/>
      <c r="E12" s="104"/>
      <c r="F12" s="105"/>
      <c r="G12" s="9">
        <v>0</v>
      </c>
      <c r="H12" s="14" t="s">
        <v>3</v>
      </c>
      <c r="I12" s="1"/>
    </row>
    <row r="13" spans="1:9" x14ac:dyDescent="0.25">
      <c r="A13" s="1"/>
      <c r="B13" s="88" t="s">
        <v>143</v>
      </c>
      <c r="C13" s="89"/>
      <c r="D13" s="89"/>
      <c r="E13" s="89"/>
      <c r="F13" s="90"/>
      <c r="G13" s="9">
        <v>0</v>
      </c>
      <c r="H13" s="14" t="s">
        <v>3</v>
      </c>
      <c r="I13" s="1"/>
    </row>
    <row r="14" spans="1:9" x14ac:dyDescent="0.25">
      <c r="A14" s="1"/>
      <c r="B14" s="109" t="s">
        <v>48</v>
      </c>
      <c r="C14" s="110"/>
      <c r="D14" s="110"/>
      <c r="E14" s="110"/>
      <c r="F14" s="111"/>
      <c r="G14" s="9">
        <v>0</v>
      </c>
      <c r="H14" s="14" t="s">
        <v>3</v>
      </c>
      <c r="I14" s="1"/>
    </row>
    <row r="15" spans="1:9" x14ac:dyDescent="0.2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797921.77380907047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8" t="s">
        <v>58</v>
      </c>
      <c r="C18" s="99"/>
      <c r="D18" s="99"/>
      <c r="E18" s="99"/>
      <c r="F18" s="99"/>
      <c r="G18" s="99"/>
      <c r="H18" s="100"/>
      <c r="I18" s="1"/>
    </row>
    <row r="19" spans="1:9" x14ac:dyDescent="0.2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39782384.837685734</v>
      </c>
      <c r="H19" s="14" t="s">
        <v>3</v>
      </c>
      <c r="I19" s="1"/>
    </row>
    <row r="20" spans="1:9" x14ac:dyDescent="0.25">
      <c r="A20" s="1"/>
      <c r="B20" s="109" t="s">
        <v>51</v>
      </c>
      <c r="C20" s="110"/>
      <c r="D20" s="110"/>
      <c r="E20" s="110"/>
      <c r="F20" s="111"/>
      <c r="G20" s="9">
        <v>0</v>
      </c>
      <c r="H20" s="14" t="s">
        <v>3</v>
      </c>
      <c r="I20" s="1"/>
    </row>
    <row r="21" spans="1:9" x14ac:dyDescent="0.2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795647.6967537147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8" t="s">
        <v>59</v>
      </c>
      <c r="C24" s="99"/>
      <c r="D24" s="99"/>
      <c r="E24" s="99"/>
      <c r="F24" s="99"/>
      <c r="G24" s="99"/>
      <c r="H24" s="100"/>
      <c r="I24" s="1"/>
    </row>
    <row r="25" spans="1:9" x14ac:dyDescent="0.2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39754775.862608381</v>
      </c>
      <c r="H25" s="14" t="s">
        <v>3</v>
      </c>
      <c r="I25" s="1"/>
    </row>
    <row r="26" spans="1:9" x14ac:dyDescent="0.25">
      <c r="A26" s="1"/>
      <c r="B26" s="109" t="s">
        <v>54</v>
      </c>
      <c r="C26" s="110"/>
      <c r="D26" s="110"/>
      <c r="E26" s="110"/>
      <c r="F26" s="111"/>
      <c r="G26" s="9">
        <v>0</v>
      </c>
      <c r="H26" s="14" t="s">
        <v>3</v>
      </c>
      <c r="I26" s="1"/>
    </row>
    <row r="27" spans="1:9" x14ac:dyDescent="0.2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795095.51725216769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8" t="s">
        <v>62</v>
      </c>
      <c r="C30" s="99"/>
      <c r="D30" s="99"/>
      <c r="E30" s="99"/>
      <c r="F30" s="99"/>
      <c r="G30" s="99"/>
      <c r="H30" s="100"/>
      <c r="I30" s="1"/>
    </row>
    <row r="31" spans="1:9" x14ac:dyDescent="0.2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39727186.048159733</v>
      </c>
      <c r="H31" s="14" t="s">
        <v>3</v>
      </c>
      <c r="I31" s="1"/>
    </row>
    <row r="32" spans="1:9" x14ac:dyDescent="0.25">
      <c r="A32" s="1"/>
      <c r="B32" s="103" t="s">
        <v>171</v>
      </c>
      <c r="C32" s="104"/>
      <c r="D32" s="104"/>
      <c r="E32" s="104"/>
      <c r="F32" s="105"/>
      <c r="G32" s="24">
        <v>1374591.0739302</v>
      </c>
      <c r="H32" s="14" t="s">
        <v>3</v>
      </c>
      <c r="I32" s="1"/>
    </row>
    <row r="33" spans="1:9" x14ac:dyDescent="0.2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822035.54244179861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8" t="s">
        <v>232</v>
      </c>
      <c r="C36" s="99"/>
      <c r="D36" s="99"/>
      <c r="E36" s="99"/>
      <c r="F36" s="99"/>
      <c r="G36" s="99"/>
      <c r="H36" s="100"/>
      <c r="I36" s="1"/>
    </row>
    <row r="37" spans="1:9" x14ac:dyDescent="0.2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40412664.72686097</v>
      </c>
      <c r="H37" s="14" t="s">
        <v>3</v>
      </c>
      <c r="I37" s="1"/>
    </row>
    <row r="38" spans="1:9" x14ac:dyDescent="0.25">
      <c r="A38" s="1"/>
      <c r="B38" s="103" t="s">
        <v>236</v>
      </c>
      <c r="C38" s="104"/>
      <c r="D38" s="104"/>
      <c r="E38" s="104"/>
      <c r="F38" s="105"/>
      <c r="G38" s="24">
        <f>SUM('Fane 2.1. Økonomisk ramme 2022'!C10,'Fane 2.1. Økonomisk ramme 2022'!C12,'Fane 2.1. Økonomisk ramme 2022'!C14)*(1+'Fane 14. Nøgletal'!C14)</f>
        <v>263898.14397685003</v>
      </c>
      <c r="H38" s="14" t="s">
        <v>3</v>
      </c>
      <c r="I38" s="1"/>
    </row>
    <row r="39" spans="1:9" x14ac:dyDescent="0.2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813531.25741675647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8" t="s">
        <v>233</v>
      </c>
      <c r="C42" s="99"/>
      <c r="D42" s="99"/>
      <c r="E42" s="99"/>
      <c r="F42" s="99"/>
      <c r="G42" s="99"/>
      <c r="H42" s="100"/>
      <c r="I42" s="1"/>
    </row>
    <row r="43" spans="1:9" x14ac:dyDescent="0.2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39994579.617745362</v>
      </c>
      <c r="H43" s="14" t="s">
        <v>3</v>
      </c>
      <c r="I43" s="1"/>
    </row>
    <row r="44" spans="1:9" x14ac:dyDescent="0.25">
      <c r="A44" s="1"/>
      <c r="B44" s="106" t="s">
        <v>237</v>
      </c>
      <c r="C44" s="107"/>
      <c r="D44" s="107"/>
      <c r="E44" s="107"/>
      <c r="F44" s="108"/>
      <c r="G44" s="24">
        <f>G38*(1+'Fane 14. Nøgletal'!C14)</f>
        <v>264769.00785197364</v>
      </c>
      <c r="H44" s="14" t="s">
        <v>3</v>
      </c>
      <c r="I44" s="1"/>
    </row>
    <row r="45" spans="1:9" x14ac:dyDescent="0.2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799891.5923549073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8" t="s">
        <v>172</v>
      </c>
      <c r="C51" s="99"/>
      <c r="D51" s="99"/>
      <c r="E51" s="99"/>
      <c r="F51" s="99"/>
      <c r="G51" s="99"/>
      <c r="H51" s="100"/>
      <c r="I51" s="1"/>
    </row>
    <row r="52" spans="1:9" x14ac:dyDescent="0.2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39324030.495874248</v>
      </c>
      <c r="H52" s="14" t="s">
        <v>3</v>
      </c>
      <c r="I52" s="1"/>
    </row>
    <row r="53" spans="1:9" x14ac:dyDescent="0.2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786480.60991748504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8" t="s">
        <v>201</v>
      </c>
      <c r="C57" s="99"/>
      <c r="D57" s="99"/>
      <c r="E57" s="99"/>
      <c r="F57" s="99"/>
      <c r="G57" s="99"/>
      <c r="H57" s="100"/>
      <c r="I57" s="1"/>
    </row>
    <row r="58" spans="1:9" x14ac:dyDescent="0.25">
      <c r="A58" s="1"/>
      <c r="B58" s="61" t="s">
        <v>202</v>
      </c>
      <c r="C58" s="62"/>
      <c r="D58" s="62"/>
      <c r="E58" s="62"/>
      <c r="F58" s="63"/>
      <c r="G58" s="24">
        <f>(G52+G53-G54)*(1+'Fane 14. Nøgletal'!C14)</f>
        <v>38664723.800580427</v>
      </c>
      <c r="H58" s="14" t="s">
        <v>3</v>
      </c>
      <c r="I58" s="1"/>
    </row>
    <row r="59" spans="1:9" x14ac:dyDescent="0.25">
      <c r="A59" s="1"/>
      <c r="B59" s="61" t="s">
        <v>203</v>
      </c>
      <c r="C59" s="62"/>
      <c r="D59" s="62"/>
      <c r="E59" s="62"/>
      <c r="F59" s="63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1" t="s">
        <v>204</v>
      </c>
      <c r="C60" s="62"/>
      <c r="D60" s="62"/>
      <c r="E60" s="62"/>
      <c r="F60" s="63"/>
      <c r="G60" s="24">
        <f>(G58+G59)*'Fane 14. Nøgletal'!C29</f>
        <v>773294.47601160861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4rFBanwLf74v658cE4/T+k7A8lkMI+toWIVy9bwZbsMkMgVpckBhl/bZSEHSJFIFdS/EnGE1qEjoyMZTUhLmzA==" saltValue="mPhJKqJ7MB/xQRM5o9QZAA==" spinCount="100000" sheet="1" objects="1" scenarios="1"/>
  <mergeCells count="37">
    <mergeCell ref="B11:F11"/>
    <mergeCell ref="B10:H10"/>
    <mergeCell ref="B6:F6"/>
    <mergeCell ref="B2:H3"/>
    <mergeCell ref="B24:H24"/>
    <mergeCell ref="B4:H4"/>
    <mergeCell ref="B5:F5"/>
    <mergeCell ref="B7:F7"/>
    <mergeCell ref="B12:F12"/>
    <mergeCell ref="B13:F13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57:H5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54:F5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8" t="s">
        <v>60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89050516.833139449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810359.703181569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66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89784359.879732147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57470.703078854051</v>
      </c>
      <c r="H11" s="14" t="s">
        <v>3</v>
      </c>
      <c r="I11" s="1"/>
    </row>
    <row r="12" spans="1:9" x14ac:dyDescent="0.25">
      <c r="A12" s="1"/>
      <c r="B12" s="109" t="s">
        <v>68</v>
      </c>
      <c r="C12" s="110"/>
      <c r="D12" s="110"/>
      <c r="E12" s="110"/>
      <c r="F12" s="111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1590200.4013157547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70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89796033.709671423</v>
      </c>
      <c r="H17" s="14" t="s">
        <v>3</v>
      </c>
      <c r="I17" s="1"/>
    </row>
    <row r="18" spans="1:9" x14ac:dyDescent="0.25">
      <c r="A18" s="1"/>
      <c r="B18" s="109" t="s">
        <v>72</v>
      </c>
      <c r="C18" s="110"/>
      <c r="D18" s="110"/>
      <c r="E18" s="110"/>
      <c r="F18" s="111"/>
      <c r="G18" s="24">
        <v>1312932.9992501596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1600812.3137546605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74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91271465.036751717</v>
      </c>
      <c r="H23" s="14" t="s">
        <v>3</v>
      </c>
      <c r="I23" s="1"/>
    </row>
    <row r="24" spans="1:9" x14ac:dyDescent="0.25">
      <c r="A24" s="1"/>
      <c r="B24" s="109" t="s">
        <v>76</v>
      </c>
      <c r="C24" s="110"/>
      <c r="D24" s="110"/>
      <c r="E24" s="110"/>
      <c r="F24" s="111"/>
      <c r="G24" s="24">
        <v>1320173.1109459137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2629602.5233946126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78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91734287.726101786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24">
        <v>296407.10215619998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2613404.9667305863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238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89712366.918070465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1015667.3681773302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1342774.9074364672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85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89680230.734761417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24">
        <f>G36*(1+'Fane 14. Nøgletal'!C14)</f>
        <v>1019019.0704923155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1327267.4148744689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181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88644528.098842591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1311939.0158628705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8" t="s">
        <v>205</v>
      </c>
      <c r="C58" s="99"/>
      <c r="D58" s="99"/>
      <c r="E58" s="99"/>
      <c r="F58" s="99"/>
      <c r="G58" s="99"/>
      <c r="H58" s="100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87620786.626953557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1296787.6420789128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jPmdc2abrYmjzsXb0yy2o9SnnSH3nWrK2yuc6cH0cO1cjas+A+MIIrzKS0mMIh9ZEfGfFSAwyuQ+1pqsi79ikw==" saltValue="SV6vhZ200uC97tkyWo/0R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5.014409779106231E-3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6.1432045444954212E-3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8.6740913460640282E-3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0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4AxciSCoHI0hQEO5OsrhMvexZothv49kETvwwD87t9sRw1VDyx1tBYZ9ms8JklKDOFm0mseIcdFI1NS0Nx9U8A==" saltValue="keHRJHi71CMGInCcaUuMr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2021-10-12T11:35:01Z</dcterms:modified>
</cp:coreProperties>
</file>