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Spildevand\Fredensborg Spildevand AS (S022)\ØR2025\"/>
    </mc:Choice>
  </mc:AlternateContent>
  <xr:revisionPtr revIDLastSave="0" documentId="13_ncr:1_{1BB8B405-0220-49B0-9867-175AE4805E4A}" xr6:coauthVersionLast="36" xr6:coauthVersionMax="36" xr10:uidLastSave="{00000000-0000-0000-0000-000000000000}"/>
  <bookViews>
    <workbookView xWindow="3120" yWindow="990" windowWidth="12750" windowHeight="4620" tabRatio="872" firstSheet="10" activeTab="16"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12"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37" i="2" s="1"/>
  <c r="C13" i="15"/>
  <c r="C26" i="36"/>
  <c r="C27" i="36" l="1"/>
  <c r="C13" i="22" s="1"/>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<sst xmlns="http://schemas.openxmlformats.org/spreadsheetml/2006/main" count="545" uniqueCount="231">
  <si>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</si>
  <si>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</si>
  <si>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</si>
  <si>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</si>
  <si>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</si>
  <si>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</si>
  <si>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</si>
  <si>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</si>
  <si>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</si>
  <si>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</si>
  <si>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</si>
  <si>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</si>
  <si>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</si>
  <si>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</si>
  <si>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</si>
  <si>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</si>
  <si>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</si>
  <si>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</si>
  <si>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</si>
  <si>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</si>
  <si>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</si>
  <si>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</si>
  <si>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</si>
  <si>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</si>
  <si>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</si>
  <si>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</si>
  <si>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</si>
  <si>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</si>
  <si>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</si>
  <si>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</si>
  <si>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</si>
  <si>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</si>
  <si>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</si>
  <si>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</si>
  <si>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</si>
  <si>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</si>
  <si>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</si>
  <si>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</si>
  <si>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</si>
  <si>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</si>
  <si>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</si>
  <si>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</si>
  <si>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</si>
  <si>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</si>
  <si>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</si>
  <si>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</si>
  <si>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</si>
  <si>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</si>
  <si>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</si>
  <si>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</si>
  <si>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</si>
  <si>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</si>
  <si>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</si>
  <si>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</si>
  <si>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</si>
  <si>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</si>
  <si>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</si>
  <si>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</si>
  <si>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</si>
  <si>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</si>
  <si>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</si>
  <si>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</si>
  <si>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</si>
  <si>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</si>
  <si>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</si>
  <si>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</si>
  <si>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</si>
  <si>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</si>
  <si>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</si>
  <si>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</si>
  <si>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</si>
  <si>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</si>
  <si>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</si>
  <si>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</si>
  <si>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</si>
  <si>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</si>
  <si>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</si>
  <si>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</si>
  <si>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</si>
  <si>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</si>
  <si>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</si>
  <si>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</si>
  <si>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</si>
  <si>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</si>
  <si>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</si>
  <si>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</si>
  <si>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</si>
  <si>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</si>
  <si>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</si>
  <si>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</si>
  <si>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</si>
  <si>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</si>
  <si>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</si>
  <si>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</si>
  <si>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</si>
  <si>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</si>
  <si>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</si>
  <si>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</si>
  <si>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</si>
  <si>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</si>
  <si>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</si>
  <si>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</si>
  <si>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</si>
  <si>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</si>
  <si>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</si>
  <si>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</si>
  <si>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</si>
  <si>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</si>
  <si>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</si>
  <si>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</si>
  <si>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</si>
  <si>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</si>
  <si>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</si>
  <si>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</si>
  <si>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</si>
  <si>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</si>
  <si>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</si>
  <si>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</si>
  <si>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</si>
  <si>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</si>
  <si>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</si>
  <si>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</si>
  <si>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</si>
  <si>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</si>
  <si>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</si>
  <si>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</si>
  <si>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</si>
  <si>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</si>
  <si>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</si>
  <si>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</si>
  <si>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</si>
  <si>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</si>
  <si>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</si>
  <si>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</si>
  <si>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</si>
  <si>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</si>
  <si>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</si>
  <si>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</si>
  <si>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</si>
  <si>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</si>
  <si>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</si>
  <si>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</si>
  <si>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</si>
  <si>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</si>
  <si>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</si>
  <si>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</si>
  <si>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</si>
  <si>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</si>
  <si>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</si>
  <si>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</si>
  <si>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</si>
  <si>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</si>
  <si>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</si>
  <si>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</si>
  <si>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</si>
  <si>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</si>
  <si>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</si>
  <si>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</si>
  <si>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</si>
  <si>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</si>
  <si>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</si>
  <si>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</si>
  <si>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</si>
  <si>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</si>
  <si>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</si>
  <si>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</si>
  <si>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</si>
  <si>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</si>
  <si>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</si>
  <si>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</si>
  <si>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</si>
  <si>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</si>
  <si>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</si>
  <si>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</si>
  <si>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</si>
  <si>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</si>
  <si>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</si>
  <si>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</si>
  <si>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</si>
  <si>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</si>
  <si>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</si>
  <si>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</si>
  <si>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</si>
  <si>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</si>
  <si>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</si>
  <si>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</si>
  <si>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</si>
  <si>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</si>
  <si>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</si>
  <si>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</si>
  <si>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</si>
  <si>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</si>
  <si>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</si>
  <si>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</si>
  <si>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</si>
  <si>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</si>
  <si>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</si>
  <si>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</si>
  <si>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</si>
  <si>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</si>
  <si>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</si>
  <si>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</si>
  <si>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</si>
  <si>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</si>
  <si>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</si>
  <si>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</si>
  <si>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</si>
  <si>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</si>
  <si>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</si>
  <si>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</si>
  <si>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</si>
  <si>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</si>
  <si>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</si>
  <si>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</si>
  <si>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</si>
  <si>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</si>
  <si>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</si>
  <si>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</si>
  <si>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</si>
  <si>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</si>
  <si>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</si>
  <si>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</si>
  <si>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</si>
  <si>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</si>
  <si>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</si>
  <si>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</si>
  <si>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</si>
  <si>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</si>
  <si>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</si>
  <si>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</si>
  <si>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Til statusmeddelelse for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</si>
</sst>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6" t="s">
        <v>4</v>
      </c>
      <c r="D6" s="86"/>
      <c r="E6" s="86"/>
      <c r="F6" s="86"/>
      <c r="G6" s="3"/>
    </row>
    <row r="7" spans="1:7" ht="15" customHeight="1" x14ac:dyDescent="0.25">
      <c r="A7" s="1"/>
      <c r="B7" s="3"/>
      <c r="C7" s="86"/>
      <c r="D7" s="86"/>
      <c r="E7" s="86"/>
      <c r="F7" s="86"/>
      <c r="G7" s="3"/>
    </row>
    <row r="8" spans="1:7" ht="15.75" x14ac:dyDescent="0.25">
      <c r="A8" s="1"/>
      <c r="B8" s="4"/>
      <c r="C8" s="94" t="s">
        <v>230</v>
      </c>
      <c r="D8" s="94"/>
      <c r="E8" s="94"/>
      <c r="F8" s="94"/>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3" t="s">
        <v>5</v>
      </c>
      <c r="D11" s="93"/>
      <c r="E11" s="93"/>
      <c r="F11" s="93"/>
      <c r="G11" s="5"/>
    </row>
    <row r="12" spans="1:7" x14ac:dyDescent="0.25">
      <c r="A12" s="1"/>
      <c r="B12" s="1"/>
      <c r="C12" s="1"/>
      <c r="D12" s="1"/>
      <c r="E12" s="1"/>
      <c r="F12" s="1"/>
      <c r="G12" s="5"/>
    </row>
    <row r="13" spans="1:7" x14ac:dyDescent="0.25">
      <c r="A13" s="1"/>
      <c r="B13" s="6" t="s">
        <v>6</v>
      </c>
      <c r="C13" s="98" t="s">
        <v>127</v>
      </c>
      <c r="D13" s="99"/>
      <c r="E13" s="99"/>
      <c r="F13" s="100"/>
      <c r="G13" s="5"/>
    </row>
    <row r="14" spans="1:7" x14ac:dyDescent="0.25">
      <c r="A14" s="1"/>
      <c r="B14" s="6" t="s">
        <v>16</v>
      </c>
      <c r="C14" s="83" t="s">
        <v>186</v>
      </c>
      <c r="D14" s="84"/>
      <c r="E14" s="84"/>
      <c r="F14" s="85"/>
      <c r="G14" s="5"/>
    </row>
    <row r="15" spans="1:7" x14ac:dyDescent="0.25">
      <c r="A15" s="1"/>
      <c r="B15" s="6" t="s">
        <v>30</v>
      </c>
      <c r="C15" s="83" t="s">
        <v>149</v>
      </c>
      <c r="D15" s="84"/>
      <c r="E15" s="84"/>
      <c r="F15" s="85"/>
      <c r="G15" s="5"/>
    </row>
    <row r="16" spans="1:7" x14ac:dyDescent="0.25">
      <c r="A16" s="1"/>
      <c r="B16" s="6" t="s">
        <v>31</v>
      </c>
      <c r="C16" s="83" t="s">
        <v>151</v>
      </c>
      <c r="D16" s="84"/>
      <c r="E16" s="84"/>
      <c r="F16" s="85"/>
      <c r="G16" s="5"/>
    </row>
    <row r="17" spans="1:8" x14ac:dyDescent="0.25">
      <c r="A17" s="1"/>
      <c r="B17" s="6" t="s">
        <v>61</v>
      </c>
      <c r="C17" s="83" t="s">
        <v>152</v>
      </c>
      <c r="D17" s="84"/>
      <c r="E17" s="84"/>
      <c r="F17" s="85"/>
      <c r="G17" s="5"/>
    </row>
    <row r="18" spans="1:8" x14ac:dyDescent="0.25">
      <c r="A18" s="1"/>
      <c r="B18" s="6" t="s">
        <v>53</v>
      </c>
      <c r="C18" s="95" t="s">
        <v>45</v>
      </c>
      <c r="D18" s="96"/>
      <c r="E18" s="96"/>
      <c r="F18" s="97"/>
      <c r="G18" s="5"/>
    </row>
    <row r="19" spans="1:8" x14ac:dyDescent="0.25">
      <c r="A19" s="1"/>
      <c r="B19" s="6" t="s">
        <v>54</v>
      </c>
      <c r="C19" s="95" t="s">
        <v>46</v>
      </c>
      <c r="D19" s="96"/>
      <c r="E19" s="96"/>
      <c r="F19" s="97"/>
      <c r="G19" s="5"/>
    </row>
    <row r="20" spans="1:8" x14ac:dyDescent="0.25">
      <c r="A20" s="1"/>
      <c r="B20" s="6" t="s">
        <v>7</v>
      </c>
      <c r="C20" s="95" t="s">
        <v>10</v>
      </c>
      <c r="D20" s="96"/>
      <c r="E20" s="96"/>
      <c r="F20" s="97"/>
      <c r="G20" s="5"/>
    </row>
    <row r="21" spans="1:8" x14ac:dyDescent="0.25">
      <c r="A21" s="1"/>
      <c r="B21" s="6" t="s">
        <v>55</v>
      </c>
      <c r="C21" s="87" t="s">
        <v>12</v>
      </c>
      <c r="D21" s="88"/>
      <c r="E21" s="88"/>
      <c r="F21" s="89"/>
      <c r="G21" s="5"/>
    </row>
    <row r="22" spans="1:8" x14ac:dyDescent="0.25">
      <c r="A22" s="1"/>
      <c r="B22" s="6" t="s">
        <v>39</v>
      </c>
      <c r="C22" s="90" t="s">
        <v>153</v>
      </c>
      <c r="D22" s="91"/>
      <c r="E22" s="91"/>
      <c r="F22" s="92"/>
      <c r="G22" s="5"/>
    </row>
    <row r="23" spans="1:8" x14ac:dyDescent="0.25">
      <c r="A23" s="1"/>
      <c r="B23" s="6" t="s">
        <v>8</v>
      </c>
      <c r="C23" s="90" t="s">
        <v>112</v>
      </c>
      <c r="D23" s="91"/>
      <c r="E23" s="91"/>
      <c r="F23" s="92"/>
      <c r="G23" s="5"/>
    </row>
    <row r="24" spans="1:8" x14ac:dyDescent="0.25">
      <c r="A24" s="1"/>
      <c r="B24" s="6" t="s">
        <v>9</v>
      </c>
      <c r="C24" s="90" t="s">
        <v>154</v>
      </c>
      <c r="D24" s="91"/>
      <c r="E24" s="91"/>
      <c r="F24" s="92"/>
      <c r="G24" s="5"/>
    </row>
    <row r="25" spans="1:8" x14ac:dyDescent="0.25">
      <c r="A25" s="1"/>
      <c r="B25" s="6" t="s">
        <v>97</v>
      </c>
      <c r="C25" s="90" t="s">
        <v>91</v>
      </c>
      <c r="D25" s="91"/>
      <c r="E25" s="91"/>
      <c r="F25" s="92"/>
      <c r="G25" s="1"/>
    </row>
    <row r="26" spans="1:8" x14ac:dyDescent="0.25">
      <c r="A26" s="1"/>
      <c r="B26" s="6" t="s">
        <v>98</v>
      </c>
      <c r="C26" s="90" t="s">
        <v>40</v>
      </c>
      <c r="D26" s="91"/>
      <c r="E26" s="91"/>
      <c r="F26" s="92"/>
      <c r="G26" s="1"/>
    </row>
    <row r="27" spans="1:8" x14ac:dyDescent="0.25">
      <c r="A27" s="1"/>
      <c r="B27" s="6" t="s">
        <v>99</v>
      </c>
      <c r="C27" s="90" t="s">
        <v>41</v>
      </c>
      <c r="D27" s="91"/>
      <c r="E27" s="91"/>
      <c r="F27" s="92"/>
      <c r="G27" s="1"/>
    </row>
    <row r="28" spans="1:8" x14ac:dyDescent="0.25">
      <c r="A28" s="1"/>
      <c r="B28" s="6" t="s">
        <v>15</v>
      </c>
      <c r="C28" s="90" t="s">
        <v>42</v>
      </c>
      <c r="D28" s="91"/>
      <c r="E28" s="91"/>
      <c r="F28" s="92"/>
      <c r="G28" s="1"/>
      <c r="H28" s="2" t="s">
        <v>150</v>
      </c>
    </row>
    <row r="29" spans="1:8" x14ac:dyDescent="0.25">
      <c r="A29" s="1"/>
      <c r="B29" s="6" t="s">
        <v>33</v>
      </c>
      <c r="C29" s="90" t="s">
        <v>68</v>
      </c>
      <c r="D29" s="91"/>
      <c r="E29" s="91"/>
      <c r="F29" s="92"/>
      <c r="G29" s="1"/>
    </row>
    <row r="30" spans="1:8" x14ac:dyDescent="0.25">
      <c r="A30" s="1"/>
      <c r="B30" s="6" t="s">
        <v>34</v>
      </c>
      <c r="C30" s="90" t="s">
        <v>32</v>
      </c>
      <c r="D30" s="91"/>
      <c r="E30" s="91"/>
      <c r="F30" s="92"/>
      <c r="G30" s="1"/>
    </row>
    <row r="31" spans="1:8" x14ac:dyDescent="0.25">
      <c r="A31" s="1"/>
      <c r="B31" s="6" t="s">
        <v>100</v>
      </c>
      <c r="C31" s="101" t="s">
        <v>52</v>
      </c>
      <c r="D31" s="102"/>
      <c r="E31" s="102"/>
      <c r="F31" s="103"/>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TZbxh//pqTWR0mK9/pJocKmzXQfKn7ECqfvOvFef6WalOD8b9jzr23/MXII4GLLsooUKZcdutMTgkqyu8GQJGg==" saltValue="3gUIZN59RLjE/jwhBIioPw=="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58</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8" t="s">
        <v>165</v>
      </c>
      <c r="C8" s="109"/>
      <c r="D8" s="110"/>
      <c r="E8" s="1"/>
    </row>
    <row r="9" spans="1:5" ht="15" customHeight="1" x14ac:dyDescent="0.25">
      <c r="A9" s="1"/>
      <c r="B9" s="27" t="s">
        <v>28</v>
      </c>
      <c r="C9" s="67" t="s">
        <v>166</v>
      </c>
      <c r="D9" s="11"/>
      <c r="E9" s="1"/>
    </row>
    <row r="10" spans="1:5" ht="15" customHeight="1" x14ac:dyDescent="0.25">
      <c r="A10" s="1"/>
      <c r="B10" s="72" t="s">
        <v>226</v>
      </c>
      <c r="C10" s="73">
        <v>726226</v>
      </c>
      <c r="D10" s="14" t="s">
        <v>3</v>
      </c>
      <c r="E10" s="1"/>
    </row>
    <row r="11" spans="1:5" ht="15" customHeight="1" x14ac:dyDescent="0.25">
      <c r="A11" s="1"/>
      <c r="B11" s="72" t="s">
        <v>227</v>
      </c>
      <c r="C11" s="73">
        <v>76579</v>
      </c>
      <c r="D11" s="14" t="s">
        <v>3</v>
      </c>
      <c r="E11" s="1"/>
    </row>
    <row r="12" spans="1:5" ht="25.5" x14ac:dyDescent="0.25">
      <c r="A12" s="1"/>
      <c r="B12" s="72" t="s">
        <v>228</v>
      </c>
      <c r="C12" s="73">
        <v>3741992</v>
      </c>
      <c r="D12" s="14" t="s">
        <v>3</v>
      </c>
      <c r="E12" s="1"/>
    </row>
    <row r="13" spans="1:5" x14ac:dyDescent="0.25">
      <c r="A13" s="1"/>
      <c r="B13" s="72" t="s">
        <v>229</v>
      </c>
      <c r="C13" s="73">
        <v>202220</v>
      </c>
      <c r="D13" s="14" t="s">
        <v>3</v>
      </c>
      <c r="E13" s="1"/>
    </row>
    <row r="14" spans="1:5" x14ac:dyDescent="0.25">
      <c r="A14" s="1"/>
      <c r="B14" s="72"/>
      <c r="C14" s="73"/>
      <c r="D14" s="14" t="s">
        <v>3</v>
      </c>
      <c r="E14" s="1"/>
    </row>
    <row r="15" spans="1:5" x14ac:dyDescent="0.25">
      <c r="A15" s="1"/>
      <c r="B15" s="72"/>
      <c r="C15" s="73"/>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4747017</v>
      </c>
      <c r="D20" s="13" t="s">
        <v>3</v>
      </c>
      <c r="E20" s="1"/>
    </row>
    <row r="21" spans="1:5" x14ac:dyDescent="0.25">
      <c r="A21" s="1"/>
      <c r="B21" s="33" t="s">
        <v>168</v>
      </c>
      <c r="C21" s="12">
        <f>C20*(1+'Fane 15. Nøgletal'!C10)^2</f>
        <v>5397337.86935673</v>
      </c>
      <c r="D21" s="13" t="s">
        <v>3</v>
      </c>
      <c r="E21" s="1"/>
    </row>
    <row r="22" spans="1:5" x14ac:dyDescent="0.25">
      <c r="A22" s="1"/>
      <c r="B22" s="16"/>
      <c r="C22" s="15"/>
      <c r="D22" s="15"/>
      <c r="E22" s="1"/>
    </row>
    <row r="23" spans="1:5" x14ac:dyDescent="0.25">
      <c r="A23" s="1"/>
      <c r="B23" s="16"/>
      <c r="C23" s="15"/>
      <c r="D23" s="15"/>
      <c r="E23" s="1"/>
    </row>
    <row r="24" spans="1:5" x14ac:dyDescent="0.25">
      <c r="A24" s="1"/>
      <c r="B24" s="108" t="s">
        <v>60</v>
      </c>
      <c r="C24" s="109"/>
      <c r="D24" s="110"/>
      <c r="E24" s="1"/>
    </row>
    <row r="25" spans="1:5" x14ac:dyDescent="0.25">
      <c r="A25" s="1"/>
      <c r="B25" s="37" t="s">
        <v>72</v>
      </c>
      <c r="C25" s="9">
        <v>181059</v>
      </c>
      <c r="D25" s="14" t="s">
        <v>3</v>
      </c>
      <c r="E25" s="1"/>
    </row>
    <row r="26" spans="1:5" x14ac:dyDescent="0.25">
      <c r="A26" s="1"/>
      <c r="B26" s="37" t="s">
        <v>83</v>
      </c>
      <c r="C26" s="9">
        <v>178050</v>
      </c>
      <c r="D26" s="14" t="s">
        <v>3</v>
      </c>
      <c r="E26" s="1"/>
    </row>
    <row r="27" spans="1:5" x14ac:dyDescent="0.25">
      <c r="A27" s="1"/>
      <c r="B27" s="37" t="s">
        <v>148</v>
      </c>
      <c r="C27" s="9">
        <v>175043</v>
      </c>
      <c r="D27" s="14" t="s">
        <v>3</v>
      </c>
      <c r="E27" s="1"/>
    </row>
    <row r="28" spans="1:5" x14ac:dyDescent="0.25">
      <c r="A28" s="1"/>
      <c r="B28" s="34" t="s">
        <v>169</v>
      </c>
      <c r="C28" s="9">
        <v>172038</v>
      </c>
      <c r="D28" s="36" t="s">
        <v>3</v>
      </c>
      <c r="E28" s="1"/>
    </row>
    <row r="29" spans="1:5" x14ac:dyDescent="0.25">
      <c r="A29" s="1"/>
      <c r="B29" s="108"/>
      <c r="C29" s="109"/>
      <c r="D29" s="110"/>
      <c r="E29" s="1"/>
    </row>
    <row r="30" spans="1:5" x14ac:dyDescent="0.25">
      <c r="A30" s="1"/>
      <c r="B30" s="1"/>
      <c r="C30" s="1"/>
      <c r="D30" s="1"/>
      <c r="E30" s="1"/>
    </row>
    <row r="31" spans="1:5" x14ac:dyDescent="0.25">
      <c r="A31" s="1"/>
      <c r="B31" s="1"/>
      <c r="C31" s="1"/>
      <c r="D31" s="1"/>
      <c r="E31" s="1"/>
    </row>
    <row r="32" spans="1:5" x14ac:dyDescent="0.25">
      <c r="A32" s="1"/>
      <c r="B32" s="108" t="s">
        <v>47</v>
      </c>
      <c r="C32" s="109"/>
      <c r="D32" s="110"/>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8"/>
      <c r="C37" s="109"/>
      <c r="D37" s="110"/>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Zdr7UPtYACINphym1x20pdPchVKIGdcFe4xUhqwaYKDC3cPdi3GwO+jwDwUm2E2+/c6S5mmuwVFD9WB2dwobLw==" saltValue="qpNl9fXwtx2SaL+5p+su8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201</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5"/>
      <c r="C6" s="75"/>
      <c r="D6" s="75"/>
      <c r="E6" s="1"/>
    </row>
    <row r="7" spans="1:5" x14ac:dyDescent="0.25">
      <c r="A7" s="1"/>
      <c r="B7" s="1"/>
      <c r="C7" s="1"/>
      <c r="D7" s="1"/>
      <c r="E7" s="1"/>
    </row>
    <row r="8" spans="1:5" x14ac:dyDescent="0.25">
      <c r="A8" s="1"/>
      <c r="B8" s="108" t="s">
        <v>77</v>
      </c>
      <c r="C8" s="109"/>
      <c r="D8" s="110"/>
      <c r="E8" s="1"/>
    </row>
    <row r="9" spans="1:5" x14ac:dyDescent="0.25">
      <c r="A9" s="1"/>
      <c r="B9" s="65" t="s">
        <v>204</v>
      </c>
      <c r="C9" s="9">
        <v>1795272.6716636047</v>
      </c>
      <c r="D9" s="14" t="s">
        <v>3</v>
      </c>
      <c r="E9" s="1"/>
    </row>
    <row r="10" spans="1:5" x14ac:dyDescent="0.25">
      <c r="A10" s="1"/>
      <c r="B10" s="33"/>
      <c r="C10" s="28"/>
      <c r="D10" s="19"/>
      <c r="E10" s="1"/>
    </row>
    <row r="11" spans="1:5" ht="53.25" customHeight="1" x14ac:dyDescent="0.25">
      <c r="A11" s="1"/>
      <c r="B11" s="119" t="s">
        <v>212</v>
      </c>
      <c r="C11" s="120"/>
      <c r="D11" s="121"/>
      <c r="E11" s="1"/>
    </row>
    <row r="12" spans="1:5" x14ac:dyDescent="0.25">
      <c r="A12" s="1"/>
      <c r="B12" s="1"/>
      <c r="C12" s="1"/>
      <c r="D12" s="1"/>
      <c r="E12" s="1"/>
    </row>
    <row r="13" spans="1:5" x14ac:dyDescent="0.25">
      <c r="A13" s="1"/>
      <c r="B13" s="108" t="s">
        <v>78</v>
      </c>
      <c r="C13" s="109"/>
      <c r="D13" s="110"/>
      <c r="E13" s="1"/>
    </row>
    <row r="14" spans="1:5" x14ac:dyDescent="0.25">
      <c r="A14" s="1"/>
      <c r="B14" s="65" t="s">
        <v>202</v>
      </c>
      <c r="C14" s="9">
        <v>0</v>
      </c>
      <c r="D14" s="14" t="s">
        <v>3</v>
      </c>
      <c r="E14" s="1"/>
    </row>
    <row r="15" spans="1:5" x14ac:dyDescent="0.25">
      <c r="A15" s="1"/>
      <c r="B15" s="65" t="s">
        <v>203</v>
      </c>
      <c r="C15" s="9">
        <v>0</v>
      </c>
      <c r="D15" s="14" t="s">
        <v>3</v>
      </c>
      <c r="E15" s="1"/>
    </row>
    <row r="16" spans="1:5" x14ac:dyDescent="0.25">
      <c r="A16" s="1"/>
      <c r="B16" s="33"/>
      <c r="C16" s="28"/>
      <c r="D16" s="19"/>
      <c r="E16" s="1"/>
    </row>
    <row r="17" spans="1:5" ht="29.25" customHeight="1" x14ac:dyDescent="0.25">
      <c r="A17" s="1"/>
      <c r="B17" s="119" t="s">
        <v>121</v>
      </c>
      <c r="C17" s="120"/>
      <c r="D17" s="121"/>
      <c r="E17" s="1"/>
    </row>
    <row r="18" spans="1:5" x14ac:dyDescent="0.25">
      <c r="A18" s="1"/>
      <c r="B18" s="1"/>
      <c r="C18" s="1"/>
      <c r="D18" s="1"/>
      <c r="E18" s="1"/>
    </row>
    <row r="19" spans="1:5" x14ac:dyDescent="0.25">
      <c r="A19" s="1"/>
      <c r="B19" s="76" t="s">
        <v>205</v>
      </c>
      <c r="C19" s="77"/>
      <c r="D19" s="78"/>
      <c r="E19" s="1"/>
    </row>
    <row r="20" spans="1:5" x14ac:dyDescent="0.25">
      <c r="A20" s="1"/>
      <c r="B20" s="65" t="s">
        <v>206</v>
      </c>
      <c r="C20" s="9">
        <v>57975161.348840699</v>
      </c>
      <c r="D20" s="14" t="s">
        <v>3</v>
      </c>
      <c r="E20" s="1"/>
    </row>
    <row r="21" spans="1:5" x14ac:dyDescent="0.25">
      <c r="A21" s="1"/>
      <c r="B21" s="65" t="s">
        <v>207</v>
      </c>
      <c r="C21" s="9">
        <v>53683414.359999999</v>
      </c>
      <c r="D21" s="14" t="s">
        <v>3</v>
      </c>
      <c r="E21" s="1"/>
    </row>
    <row r="22" spans="1:5" x14ac:dyDescent="0.25">
      <c r="A22" s="1"/>
      <c r="B22" s="65" t="s">
        <v>29</v>
      </c>
      <c r="C22" s="9">
        <v>0</v>
      </c>
      <c r="D22" s="14" t="s">
        <v>3</v>
      </c>
      <c r="E22" s="1"/>
    </row>
    <row r="23" spans="1:5" x14ac:dyDescent="0.25">
      <c r="A23" s="1"/>
      <c r="B23" s="82" t="s">
        <v>208</v>
      </c>
      <c r="C23" s="57">
        <f>C20-C21-C22</f>
        <v>4291746.9888406992</v>
      </c>
      <c r="D23" s="17" t="s">
        <v>3</v>
      </c>
      <c r="E23" s="1"/>
    </row>
    <row r="24" spans="1:5" x14ac:dyDescent="0.25">
      <c r="A24" s="1"/>
      <c r="B24" s="33"/>
      <c r="C24" s="28"/>
      <c r="D24" s="19"/>
      <c r="E24" s="1"/>
    </row>
    <row r="25" spans="1:5" x14ac:dyDescent="0.25">
      <c r="A25" s="1"/>
      <c r="B25" s="1"/>
      <c r="C25" s="1"/>
      <c r="D25" s="1"/>
      <c r="E25" s="1"/>
    </row>
    <row r="26" spans="1:5" x14ac:dyDescent="0.25">
      <c r="A26" s="1"/>
      <c r="B26" s="108" t="s">
        <v>209</v>
      </c>
      <c r="C26" s="109"/>
      <c r="D26" s="110"/>
      <c r="E26" s="1"/>
    </row>
    <row r="27" spans="1:5" x14ac:dyDescent="0.25">
      <c r="A27" s="1"/>
      <c r="B27" s="82" t="s">
        <v>210</v>
      </c>
      <c r="C27" s="57">
        <f>IF(AND(C15&lt;0,C23&gt;0,ABS(SUM(C14:C15))&lt;C23),ABS(C14),IF(AND(C15&lt;0,C23&gt;0,ABS(SUM(C14:C15))&gt;C23),SUM(C14,C23),C15))</f>
        <v>0</v>
      </c>
      <c r="D27" s="17" t="s">
        <v>3</v>
      </c>
      <c r="E27" s="1"/>
    </row>
    <row r="28" spans="1:5" x14ac:dyDescent="0.25">
      <c r="A28" s="1"/>
      <c r="B28" s="108"/>
      <c r="C28" s="109"/>
      <c r="D28" s="110"/>
      <c r="E28" s="1"/>
    </row>
    <row r="29" spans="1:5" x14ac:dyDescent="0.25">
      <c r="A29" s="1"/>
      <c r="B29" s="1"/>
      <c r="C29" s="1"/>
      <c r="D29" s="1"/>
      <c r="E29" s="1"/>
    </row>
    <row r="30" spans="1:5" x14ac:dyDescent="0.25">
      <c r="A30" s="1"/>
      <c r="B30" s="108" t="s">
        <v>211</v>
      </c>
      <c r="C30" s="109"/>
      <c r="D30" s="110"/>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6"/>
      <c r="C34" s="117"/>
      <c r="D34" s="118"/>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GwWzfvZLvIoqIfZQdrN7UGyCYAZ72A1UMbjUpJjwqKhWADh9RjJGxUQTBcB4h5po6+d4pkPLVyFy0m5xW8BSOg==" saltValue="5sTpoJfk5KZkPpF0juOOG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8" t="s">
        <v>120</v>
      </c>
      <c r="C8" s="109"/>
      <c r="D8" s="110"/>
      <c r="E8" s="1"/>
    </row>
    <row r="9" spans="1:5" ht="15" customHeight="1" x14ac:dyDescent="0.25">
      <c r="A9" s="1"/>
      <c r="B9" s="122" t="s">
        <v>102</v>
      </c>
      <c r="C9" s="123"/>
      <c r="D9" s="124"/>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6"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6A5Z9ugBWhk8BnXkqHqV7KpY4ZtrP3nnqyfl57Mb8pqjj0EjwEkLWliy7zO+izggsmi+/ANb+OtNgKMT4F7CBg==" saltValue="G6lqfeJjHy1tjzVvwK9wjA=="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170</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8" t="s">
        <v>171</v>
      </c>
      <c r="C8" s="109"/>
      <c r="D8" s="110"/>
      <c r="E8" s="1"/>
    </row>
    <row r="9" spans="1:5" ht="26.25" x14ac:dyDescent="0.25">
      <c r="A9" s="1"/>
      <c r="B9" s="79" t="s">
        <v>215</v>
      </c>
      <c r="C9" s="7"/>
      <c r="D9" s="8" t="s">
        <v>3</v>
      </c>
      <c r="E9" s="1"/>
    </row>
    <row r="10" spans="1:5" ht="14.25" customHeight="1" x14ac:dyDescent="0.25">
      <c r="A10" s="1"/>
      <c r="B10" s="65" t="s">
        <v>172</v>
      </c>
      <c r="C10" s="7"/>
      <c r="D10" s="8" t="s">
        <v>3</v>
      </c>
      <c r="E10" s="1"/>
    </row>
    <row r="11" spans="1:5" ht="14.25" customHeight="1" x14ac:dyDescent="0.25">
      <c r="A11" s="1"/>
      <c r="B11" s="82" t="s">
        <v>48</v>
      </c>
      <c r="C11" s="10">
        <f>C10-C9</f>
        <v>0</v>
      </c>
      <c r="D11" s="11" t="s">
        <v>3</v>
      </c>
      <c r="E11" s="1"/>
    </row>
    <row r="12" spans="1:5" ht="14.25" customHeight="1" x14ac:dyDescent="0.25">
      <c r="A12" s="1"/>
      <c r="B12" s="108" t="s">
        <v>217</v>
      </c>
      <c r="C12" s="109"/>
      <c r="D12" s="110"/>
      <c r="E12" s="1"/>
    </row>
    <row r="13" spans="1:5" ht="26.25" x14ac:dyDescent="0.25">
      <c r="A13" s="1"/>
      <c r="B13" s="79" t="s">
        <v>216</v>
      </c>
      <c r="C13" s="7">
        <v>187085</v>
      </c>
      <c r="D13" s="8" t="s">
        <v>3</v>
      </c>
      <c r="E13" s="1"/>
    </row>
    <row r="14" spans="1:5" ht="14.25" customHeight="1" x14ac:dyDescent="0.25">
      <c r="A14" s="1"/>
      <c r="B14" s="65" t="s">
        <v>173</v>
      </c>
      <c r="C14" s="7">
        <v>244385</v>
      </c>
      <c r="D14" s="8" t="s">
        <v>3</v>
      </c>
      <c r="E14" s="1"/>
    </row>
    <row r="15" spans="1:5" ht="14.25" customHeight="1" x14ac:dyDescent="0.25">
      <c r="A15" s="1"/>
      <c r="B15" s="82" t="s">
        <v>48</v>
      </c>
      <c r="C15" s="10">
        <f>C14-C13</f>
        <v>57300</v>
      </c>
      <c r="D15" s="11" t="s">
        <v>3</v>
      </c>
      <c r="E15" s="1"/>
    </row>
    <row r="16" spans="1:5" ht="14.25" customHeight="1" x14ac:dyDescent="0.25">
      <c r="A16" s="1"/>
      <c r="B16" s="33" t="s">
        <v>174</v>
      </c>
      <c r="C16" s="12">
        <f>C11+C15</f>
        <v>57300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sFPWaFpTt+gGTFHYn3NAGpXd/WhkYrer49tPGNBnvFaZz8X2AKcIixRTIjX4C9D32oQIHQ+wfqAN+oMFyLyfOA==" saltValue="1rX7wggJXTDQtd45Vp6/u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4" t="s">
        <v>113</v>
      </c>
      <c r="C3" s="104"/>
      <c r="D3" s="104"/>
      <c r="E3" s="104"/>
      <c r="F3" s="104"/>
      <c r="G3" s="104"/>
      <c r="H3" s="104"/>
      <c r="I3" s="104"/>
      <c r="J3" s="104"/>
      <c r="K3" s="104"/>
      <c r="L3" s="1"/>
    </row>
    <row r="4" spans="1:12" ht="15" customHeight="1" x14ac:dyDescent="0.25">
      <c r="A4" s="1"/>
      <c r="B4" s="104"/>
      <c r="C4" s="104"/>
      <c r="D4" s="104"/>
      <c r="E4" s="104"/>
      <c r="F4" s="104"/>
      <c r="G4" s="104"/>
      <c r="H4" s="104"/>
      <c r="I4" s="104"/>
      <c r="J4" s="104"/>
      <c r="K4" s="10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8" t="s">
        <v>86</v>
      </c>
      <c r="C8" s="109"/>
      <c r="D8" s="109"/>
      <c r="E8" s="109"/>
      <c r="F8" s="109"/>
      <c r="G8" s="109"/>
      <c r="H8" s="109"/>
      <c r="I8" s="109"/>
      <c r="J8" s="109"/>
      <c r="K8" s="110"/>
      <c r="L8" s="1"/>
    </row>
    <row r="9" spans="1:12" ht="39.75" customHeight="1" x14ac:dyDescent="0.25">
      <c r="A9" s="1"/>
      <c r="B9" s="18" t="s">
        <v>0</v>
      </c>
      <c r="C9" s="18" t="s">
        <v>1</v>
      </c>
      <c r="D9" s="125" t="s">
        <v>96</v>
      </c>
      <c r="E9" s="126"/>
      <c r="F9" s="125" t="s">
        <v>2</v>
      </c>
      <c r="G9" s="126"/>
      <c r="H9" s="125" t="s">
        <v>95</v>
      </c>
      <c r="I9" s="126"/>
      <c r="J9" s="125" t="s">
        <v>26</v>
      </c>
      <c r="K9" s="126"/>
      <c r="L9" s="1"/>
    </row>
    <row r="10" spans="1:12" x14ac:dyDescent="0.25">
      <c r="A10" s="1"/>
      <c r="B10" s="68" t="s">
        <v>222</v>
      </c>
      <c r="C10" s="42">
        <v>0</v>
      </c>
      <c r="D10" s="9">
        <v>0</v>
      </c>
      <c r="E10" s="14" t="s">
        <v>3</v>
      </c>
      <c r="F10" s="9">
        <f>IFERROR(D10/C10,0)</f>
        <v>0</v>
      </c>
      <c r="G10" s="14" t="s">
        <v>3</v>
      </c>
      <c r="H10" s="38">
        <v>0</v>
      </c>
      <c r="I10" s="14" t="s">
        <v>3</v>
      </c>
      <c r="J10" s="38">
        <v>0</v>
      </c>
      <c r="K10" s="14" t="s">
        <v>3</v>
      </c>
      <c r="L10" s="1"/>
    </row>
    <row r="11" spans="1:12" x14ac:dyDescent="0.25">
      <c r="A11" s="1"/>
      <c r="B11" s="76" t="s">
        <v>219</v>
      </c>
      <c r="C11" s="77"/>
      <c r="D11" s="78"/>
      <c r="E11" s="78"/>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MPJr/NgQ79hFCWc13IfBN71SFSqluhLAGUZTl3Zu2pwNLMwgrEEQvo5ISLcj1WbQLj4qYRoKkWs3cUeqEksPFg==" saltValue="eKE7Jfb5XBL5Ng4kDTZzT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114</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0" t="s">
        <v>17</v>
      </c>
      <c r="C9" s="82" t="s">
        <v>11</v>
      </c>
      <c r="D9" s="81"/>
      <c r="E9" s="82"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0</v>
      </c>
      <c r="D19" s="13" t="s">
        <v>3</v>
      </c>
      <c r="E19" s="12">
        <f>SUM(E10:E18)</f>
        <v>0</v>
      </c>
      <c r="F19" s="13" t="s">
        <v>3</v>
      </c>
      <c r="G19" s="1"/>
    </row>
    <row r="20" spans="1:7" x14ac:dyDescent="0.25">
      <c r="A20" s="1"/>
      <c r="B20" s="33" t="s">
        <v>175</v>
      </c>
      <c r="C20" s="12">
        <f>C19*(1+'Fane 15. Nøgletal'!C10)</f>
        <v>0</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wstE5U3Ul4pFET3k9bMxQpFeBXUFhdGWUKEVBtWY7CJBog+wqyxvWxiPvcdJ8T/tRPRJNEz4CL1yvcIkdCaQ==" saltValue="7hdR7VJTYzLelYHrXEzJv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4" t="s">
        <v>115</v>
      </c>
      <c r="C3" s="104"/>
      <c r="D3" s="104"/>
      <c r="E3" s="104"/>
      <c r="F3" s="104"/>
      <c r="G3" s="1"/>
    </row>
    <row r="4" spans="1:7" ht="15" customHeight="1" x14ac:dyDescent="0.25">
      <c r="A4" s="1"/>
      <c r="B4" s="104"/>
      <c r="C4" s="104"/>
      <c r="D4" s="104"/>
      <c r="E4" s="104"/>
      <c r="F4" s="10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8" t="s">
        <v>176</v>
      </c>
      <c r="C8" s="109"/>
      <c r="D8" s="109"/>
      <c r="E8" s="109"/>
      <c r="F8" s="110"/>
      <c r="G8" s="1"/>
    </row>
    <row r="9" spans="1:7" x14ac:dyDescent="0.25">
      <c r="A9" s="1"/>
      <c r="B9" s="80" t="s">
        <v>17</v>
      </c>
      <c r="C9" s="82" t="s">
        <v>11</v>
      </c>
      <c r="D9" s="81"/>
      <c r="E9" s="82" t="s">
        <v>27</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7"/>
      <c r="C16" s="127"/>
      <c r="D16" s="127"/>
      <c r="E16" s="127"/>
      <c r="F16" s="127"/>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7"/>
      <c r="C29" s="127"/>
      <c r="D29" s="127"/>
      <c r="E29" s="127"/>
      <c r="F29" s="127"/>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ZnfpHtqMKkPwk2Z45OSKnVy8SiAUXufiKxGSdvAUDLM3mRVjQqSN9x6SCagM/HNOA1YF8flvGChaHFE6bfpIA==" saltValue="ivTKQMLJgC3hFkdPWNiJTQ=="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tabSelected="1" zoomScaleNormal="100" workbookViewId="0">
      <selection activeCell="C12" sqref="C12"/>
    </sheetView>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116</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8" t="s">
        <v>73</v>
      </c>
      <c r="C8" s="109"/>
      <c r="D8" s="110"/>
      <c r="E8" s="1"/>
    </row>
    <row r="9" spans="1:5" x14ac:dyDescent="0.25">
      <c r="A9" s="1"/>
      <c r="B9" s="68" t="s">
        <v>179</v>
      </c>
      <c r="C9" s="9"/>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6" t="s">
        <v>74</v>
      </c>
      <c r="C12" s="12">
        <f>SUM(C9:C11)*(1+'Fane 15. Nøgletal'!C9)^2</f>
        <v>0</v>
      </c>
      <c r="D12" s="13" t="s">
        <v>3</v>
      </c>
      <c r="E12" s="1"/>
    </row>
    <row r="13" spans="1:5" x14ac:dyDescent="0.25">
      <c r="A13" s="1"/>
      <c r="B13" s="1"/>
      <c r="C13" s="1"/>
      <c r="D13" s="1"/>
      <c r="E13" s="1"/>
    </row>
    <row r="14" spans="1:5" ht="15" customHeight="1" x14ac:dyDescent="0.25">
      <c r="A14" s="1"/>
      <c r="B14" s="108" t="s">
        <v>84</v>
      </c>
      <c r="C14" s="109"/>
      <c r="D14" s="110"/>
      <c r="E14" s="1"/>
    </row>
    <row r="15" spans="1:5" x14ac:dyDescent="0.25">
      <c r="A15" s="1"/>
      <c r="B15" s="68" t="s">
        <v>179</v>
      </c>
      <c r="C15" s="9"/>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6" t="s">
        <v>85</v>
      </c>
      <c r="C18" s="12">
        <f>SUM(C15:C17)*(1+'Fane 15. Nøgletal'!C10)^3</f>
        <v>0</v>
      </c>
      <c r="D18" s="13" t="s">
        <v>3</v>
      </c>
      <c r="E18" s="1"/>
    </row>
    <row r="19" spans="1:5" x14ac:dyDescent="0.25">
      <c r="A19" s="1"/>
      <c r="B19" s="1"/>
      <c r="C19" s="1"/>
      <c r="D19" s="1"/>
      <c r="E19" s="1"/>
    </row>
    <row r="20" spans="1:5" ht="15" customHeight="1" x14ac:dyDescent="0.25">
      <c r="A20" s="1"/>
      <c r="B20" s="108" t="s">
        <v>140</v>
      </c>
      <c r="C20" s="109"/>
      <c r="D20" s="110"/>
      <c r="E20" s="1"/>
    </row>
    <row r="21" spans="1:5" x14ac:dyDescent="0.25">
      <c r="A21" s="1"/>
      <c r="B21" s="68" t="s">
        <v>179</v>
      </c>
      <c r="C21" s="9"/>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6" t="s">
        <v>141</v>
      </c>
      <c r="C24" s="12">
        <f>SUM(C21:C23)*(1+'Fane 15. Nøgletal'!C10)^4</f>
        <v>0</v>
      </c>
      <c r="D24" s="13" t="s">
        <v>3</v>
      </c>
      <c r="E24" s="1"/>
    </row>
    <row r="25" spans="1:5" x14ac:dyDescent="0.25">
      <c r="A25" s="1"/>
      <c r="B25" s="1"/>
      <c r="C25" s="1"/>
      <c r="D25" s="1"/>
      <c r="E25" s="1"/>
    </row>
    <row r="26" spans="1:5" ht="15" customHeight="1" x14ac:dyDescent="0.25">
      <c r="A26" s="1"/>
      <c r="B26" s="108" t="s">
        <v>180</v>
      </c>
      <c r="C26" s="109"/>
      <c r="D26" s="110"/>
      <c r="E26" s="1"/>
    </row>
    <row r="27" spans="1:5" ht="14.25" customHeight="1" x14ac:dyDescent="0.25">
      <c r="A27" s="1"/>
      <c r="B27" s="68" t="s">
        <v>179</v>
      </c>
      <c r="C27" s="9"/>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6"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x8Z7b4rvRtLo9HXW73Yj7hDhFrNv+opy6QZ4S19csPREB8sJa2B3I67EFyZEZMGs6oEEJjSArQyL4YJKWsIHGA==" saltValue="CRAoyjgmrA0pG4izpkCqtQ=="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8" t="s">
        <v>66</v>
      </c>
      <c r="C8" s="109"/>
      <c r="D8" s="109"/>
      <c r="E8" s="109"/>
      <c r="F8" s="110"/>
      <c r="G8" s="1"/>
    </row>
    <row r="9" spans="1:7" ht="15" customHeight="1" x14ac:dyDescent="0.25">
      <c r="A9" s="1"/>
      <c r="B9" s="31" t="s">
        <v>67</v>
      </c>
      <c r="C9" s="27" t="s">
        <v>11</v>
      </c>
      <c r="D9" s="32"/>
      <c r="E9" s="27" t="s">
        <v>27</v>
      </c>
      <c r="F9" s="32"/>
      <c r="G9" s="1"/>
    </row>
    <row r="10" spans="1:7" ht="26.25" x14ac:dyDescent="0.25">
      <c r="A10" s="1"/>
      <c r="B10" s="70" t="s">
        <v>220</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xVyy6GB/o2uTKypJU8nLoLyrUWbMXpT89P5WtYD0bdfBedyU+gLyXk7f/L2x6BRlCRoNkY/vXVCzvMUbfmK3pw==" saltValue="yLDiEabf6spJzPB6FbLTX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8" t="s">
        <v>183</v>
      </c>
      <c r="C8" s="109"/>
      <c r="D8" s="109"/>
      <c r="E8" s="109"/>
      <c r="F8" s="110"/>
      <c r="G8" s="1"/>
    </row>
    <row r="9" spans="1:7" x14ac:dyDescent="0.25">
      <c r="A9" s="1"/>
      <c r="B9" s="31" t="s">
        <v>18</v>
      </c>
      <c r="C9" s="128" t="s">
        <v>11</v>
      </c>
      <c r="D9" s="129"/>
      <c r="E9" s="128" t="s">
        <v>27</v>
      </c>
      <c r="F9" s="129"/>
      <c r="G9" s="1"/>
    </row>
    <row r="10" spans="1:7" x14ac:dyDescent="0.25">
      <c r="A10" s="1"/>
      <c r="B10" s="70" t="s">
        <v>221</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214</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7"/>
      <c r="C14" s="127"/>
      <c r="D14" s="127"/>
      <c r="E14" s="127"/>
      <c r="F14" s="127"/>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7"/>
      <c r="C21" s="127"/>
      <c r="D21" s="127"/>
      <c r="E21" s="127"/>
      <c r="F21" s="127"/>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7"/>
      <c r="C27" s="127"/>
      <c r="D27" s="127"/>
      <c r="E27" s="127"/>
      <c r="F27" s="127"/>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PfdMm7awFyzgY7444awb6lD3ENuHZmuctHks/6tbj04YDg65BJ1l3n9ZXdKvien/6ss3dIrCsqxI727mZF5nA==" saltValue="zzBo69A+zEJ71WC38GxXPw=="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155</v>
      </c>
      <c r="C3" s="104"/>
      <c r="D3" s="104"/>
      <c r="E3" s="1"/>
    </row>
    <row r="4" spans="1:5" ht="15" customHeight="1" x14ac:dyDescent="0.25">
      <c r="A4" s="1"/>
      <c r="B4" s="104"/>
      <c r="C4" s="104"/>
      <c r="D4" s="10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56025779.026330739</v>
      </c>
      <c r="D9" s="8" t="s">
        <v>3</v>
      </c>
      <c r="E9" s="1"/>
    </row>
    <row r="10" spans="1:5" ht="17.25" customHeight="1" x14ac:dyDescent="0.25">
      <c r="A10" s="1"/>
      <c r="B10" s="64" t="s">
        <v>35</v>
      </c>
      <c r="C10" s="7">
        <f>'Fane 11.1. Varige tillæg'!C20</f>
        <v>0</v>
      </c>
      <c r="D10" s="8" t="s">
        <v>3</v>
      </c>
      <c r="E10" s="1"/>
    </row>
    <row r="11" spans="1:5" ht="17.25" customHeight="1" x14ac:dyDescent="0.25">
      <c r="A11" s="1"/>
      <c r="B11" s="64" t="s">
        <v>36</v>
      </c>
      <c r="C11" s="9">
        <f>'Fane 11.1. Varige tillæg'!E20</f>
        <v>0</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4526882.9453275232</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-456154.22278505127</v>
      </c>
      <c r="D18" s="8" t="s">
        <v>3</v>
      </c>
      <c r="E18" s="1"/>
    </row>
    <row r="19" spans="1:5" ht="17.25" customHeight="1" x14ac:dyDescent="0.25">
      <c r="A19" s="1"/>
      <c r="B19" s="64" t="s">
        <v>23</v>
      </c>
      <c r="C19" s="38">
        <f>-'Fane 4.2. Gen. krav - anlæg'!C17</f>
        <v>0</v>
      </c>
      <c r="D19" s="8" t="s">
        <v>3</v>
      </c>
      <c r="E19" s="43"/>
    </row>
    <row r="20" spans="1:5" ht="17.25" customHeight="1" x14ac:dyDescent="0.25">
      <c r="A20" s="1"/>
      <c r="B20" s="82" t="s">
        <v>21</v>
      </c>
      <c r="C20" s="10">
        <f>SUM(C9:C19)</f>
        <v>60096507.748873211</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5578396.86935673</v>
      </c>
      <c r="D22" s="11" t="s">
        <v>3</v>
      </c>
      <c r="E22" s="1"/>
    </row>
    <row r="23" spans="1:5" ht="15" customHeight="1" x14ac:dyDescent="0.25">
      <c r="A23" s="1"/>
      <c r="B23" s="33" t="s">
        <v>42</v>
      </c>
      <c r="C23" s="28"/>
      <c r="D23" s="19"/>
      <c r="E23" s="1"/>
    </row>
    <row r="24" spans="1:5" ht="15" customHeight="1" x14ac:dyDescent="0.25">
      <c r="A24" s="1"/>
      <c r="B24" s="82"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0</v>
      </c>
      <c r="D32" s="11" t="s">
        <v>3</v>
      </c>
      <c r="E32" s="1"/>
    </row>
    <row r="33" spans="1:5" ht="15" customHeight="1" x14ac:dyDescent="0.25">
      <c r="A33" s="1"/>
      <c r="B33" s="33" t="s">
        <v>154</v>
      </c>
      <c r="C33" s="28"/>
      <c r="D33" s="19"/>
      <c r="E33" s="1"/>
    </row>
    <row r="34" spans="1:5" x14ac:dyDescent="0.25">
      <c r="A34" s="1"/>
      <c r="B34" s="31" t="s">
        <v>154</v>
      </c>
      <c r="C34" s="10">
        <f>'Fane 9. Korrektion af ØR2023'!C16</f>
        <v>57300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65732204.618229941</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vyJjfL/W1QWslxK+rlNLadwJeFh2UsvwaCCbEPbp6vpNoDjsT6Y26GfqSvQukyvB9oWRqSoxUrtQOMx1mZFaTQ==" saltValue="lPR3wQ6OPw12GGhr6qTjT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224</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213</v>
      </c>
      <c r="C15" s="60">
        <v>0</v>
      </c>
      <c r="D15" s="1"/>
    </row>
    <row r="16" spans="1:4" x14ac:dyDescent="0.25">
      <c r="A16" s="1"/>
      <c r="B16" s="59" t="s">
        <v>225</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RMYpAfc4VuJg4VtAKN+L7sAg6YWAvfPmpfJ3W0TV40G0PravJPFoQEuybdFpMILzLURQlDkYbcDJzp4E8G74mg==" saltValue="HaZlDsD6Yq4KxzZokJ3jk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156</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60096507.748873211</v>
      </c>
      <c r="D9" s="8" t="s">
        <v>3</v>
      </c>
      <c r="E9" s="1"/>
    </row>
    <row r="10" spans="1:5" ht="15" customHeight="1" x14ac:dyDescent="0.25">
      <c r="A10" s="1"/>
      <c r="B10" s="26" t="s">
        <v>19</v>
      </c>
      <c r="C10" s="7">
        <f>C9*'Fane 15. Nøgletal'!C10</f>
        <v>3984398.4637502939</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-476669.30280058616</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63604236.909822918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5933231.3700950816</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69537468.279918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Ob/hft+6+i7wxw50h1IUUHnYDwCUiuFb/i6JwQIKk8rbEnKtDdc+WWaeXh3lF7u5hsakzC2RmzLCQ3Bojlw5kg==" saltValue="VN1E80Kkp6tVYgq1KEmVM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157</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63604236.909822918</v>
      </c>
      <c r="D9" s="8" t="s">
        <v>3</v>
      </c>
      <c r="E9" s="1"/>
    </row>
    <row r="10" spans="1:5" ht="15" customHeight="1" x14ac:dyDescent="0.25">
      <c r="A10" s="1"/>
      <c r="B10" s="26" t="s">
        <v>19</v>
      </c>
      <c r="C10" s="7">
        <f>SUM(C9:C9)*'Fane 15. Nøgletal'!C10</f>
        <v>4216960.9071212597</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-498107.02802473976</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67323090.788919449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6311792.8949323855</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73634883.683851838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1iBfrPqVTrTfQPUqxzBVbuH3Wyb/gL8Q84DDR8pLkxnin6k7H5pUxDVm6YMfcpE6KCMpAMs8lIbc5WOWccs3A==" saltValue="mq+zkHtegV6evzZufymD5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4" t="s">
        <v>158</v>
      </c>
      <c r="C3" s="104"/>
      <c r="D3" s="104"/>
      <c r="E3" s="1"/>
    </row>
    <row r="4" spans="1:5" ht="15" customHeight="1" x14ac:dyDescent="0.25">
      <c r="A4" s="1"/>
      <c r="B4" s="104"/>
      <c r="C4" s="104"/>
      <c r="D4" s="104"/>
      <c r="E4" s="1"/>
    </row>
    <row r="5" spans="1:5" x14ac:dyDescent="0.25">
      <c r="A5" s="1"/>
      <c r="B5" s="105" t="s">
        <v>144</v>
      </c>
      <c r="C5" s="105"/>
      <c r="D5" s="105"/>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67323090.788919449</v>
      </c>
      <c r="D9" s="8" t="s">
        <v>3</v>
      </c>
      <c r="E9" s="1"/>
    </row>
    <row r="10" spans="1:5" ht="15" customHeight="1" x14ac:dyDescent="0.25">
      <c r="A10" s="1"/>
      <c r="B10" s="26" t="s">
        <v>19</v>
      </c>
      <c r="C10" s="7">
        <f>SUM(C9:C9)*'Fane 15. Nøgletal'!C10</f>
        <v>4463520.919305359</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-520508.89350312442</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71266102.814721674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6715654.4129664032</v>
      </c>
      <c r="D16" s="11" t="s">
        <v>3</v>
      </c>
      <c r="E16" s="1"/>
    </row>
    <row r="17" spans="1:5" ht="15" customHeight="1" x14ac:dyDescent="0.25">
      <c r="A17" s="1"/>
      <c r="B17" s="33" t="s">
        <v>42</v>
      </c>
      <c r="C17" s="28"/>
      <c r="D17" s="19"/>
      <c r="E17" s="1"/>
    </row>
    <row r="18" spans="1:5" ht="15" customHeight="1" x14ac:dyDescent="0.25">
      <c r="A18" s="1"/>
      <c r="B18" s="82"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77981757.227688074</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w/7I/y16/I2zXm2yIaEnnTix2bKKO2zCB4iSq7I466t31roTqXtaxEbK1Y6ZrfzB3roB1GWNFb3BBfvf7oQqA==" saltValue="pJmRYy+W9g0fPxKSHR4Uz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161</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52235792.681443095</v>
      </c>
      <c r="D9" s="8" t="s">
        <v>3</v>
      </c>
      <c r="E9" s="1"/>
    </row>
    <row r="10" spans="1:5" ht="15" customHeight="1" x14ac:dyDescent="0.25">
      <c r="A10" s="1"/>
      <c r="B10" s="64" t="s">
        <v>35</v>
      </c>
      <c r="C10" s="7">
        <v>0</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4220652.0486606015</v>
      </c>
      <c r="D16" s="8" t="s">
        <v>3</v>
      </c>
      <c r="E16" s="1"/>
    </row>
    <row r="17" spans="1:5" ht="15" customHeight="1" x14ac:dyDescent="0.25">
      <c r="A17" s="1"/>
      <c r="B17" s="64" t="s">
        <v>10</v>
      </c>
      <c r="C17" s="38">
        <v>0</v>
      </c>
      <c r="D17" s="8" t="s">
        <v>3</v>
      </c>
      <c r="E17" s="1"/>
    </row>
    <row r="18" spans="1:5" ht="15" customHeight="1" x14ac:dyDescent="0.25">
      <c r="A18" s="1"/>
      <c r="B18" s="64" t="s">
        <v>22</v>
      </c>
      <c r="C18" s="38">
        <v>-430665.70377295284</v>
      </c>
      <c r="D18" s="8" t="s">
        <v>3</v>
      </c>
      <c r="E18" s="1"/>
    </row>
    <row r="19" spans="1:5" ht="15" customHeight="1" x14ac:dyDescent="0.25">
      <c r="A19" s="1"/>
      <c r="B19" s="64" t="s">
        <v>23</v>
      </c>
      <c r="C19" s="38">
        <v>0</v>
      </c>
      <c r="D19" s="8" t="s">
        <v>3</v>
      </c>
      <c r="E19" s="43"/>
    </row>
    <row r="20" spans="1:5" ht="15" customHeight="1" x14ac:dyDescent="0.25">
      <c r="A20" s="1"/>
      <c r="B20" s="82" t="s">
        <v>21</v>
      </c>
      <c r="C20" s="10">
        <v>56025779.026330739</v>
      </c>
      <c r="D20" s="11" t="s">
        <v>3</v>
      </c>
      <c r="E20" s="1"/>
    </row>
    <row r="21" spans="1:5" ht="15" customHeight="1" x14ac:dyDescent="0.25">
      <c r="A21" s="1"/>
      <c r="B21" s="33" t="s">
        <v>12</v>
      </c>
      <c r="C21" s="28"/>
      <c r="D21" s="19"/>
      <c r="E21" s="1"/>
    </row>
    <row r="22" spans="1:5" ht="15" customHeight="1" x14ac:dyDescent="0.25">
      <c r="A22" s="1"/>
      <c r="B22" s="31" t="s">
        <v>12</v>
      </c>
      <c r="C22" s="10">
        <v>6451553.0775705595</v>
      </c>
      <c r="D22" s="11" t="s">
        <v>3</v>
      </c>
      <c r="E22" s="1"/>
    </row>
    <row r="23" spans="1:5" ht="15" customHeight="1" x14ac:dyDescent="0.25">
      <c r="A23" s="1"/>
      <c r="B23" s="33" t="s">
        <v>42</v>
      </c>
      <c r="C23" s="28"/>
      <c r="D23" s="19"/>
      <c r="E23" s="1"/>
    </row>
    <row r="24" spans="1:5" ht="15" customHeight="1" x14ac:dyDescent="0.25">
      <c r="A24" s="1"/>
      <c r="B24" s="82" t="s">
        <v>42</v>
      </c>
      <c r="C24" s="10">
        <v>0</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0</v>
      </c>
      <c r="D32" s="11" t="s">
        <v>3</v>
      </c>
      <c r="E32" s="1"/>
    </row>
    <row r="33" spans="1:5" x14ac:dyDescent="0.25">
      <c r="A33" s="1"/>
      <c r="B33" s="33" t="s">
        <v>128</v>
      </c>
      <c r="C33" s="28"/>
      <c r="D33" s="19"/>
      <c r="E33" s="1"/>
    </row>
    <row r="34" spans="1:5" ht="15.4" customHeight="1" x14ac:dyDescent="0.25">
      <c r="A34" s="1"/>
      <c r="B34" s="31" t="s">
        <v>128</v>
      </c>
      <c r="C34" s="10">
        <v>-9769</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3" t="s">
        <v>65</v>
      </c>
      <c r="C37" s="45">
        <v>62467563.103901297</v>
      </c>
      <c r="D37" s="30" t="s">
        <v>3</v>
      </c>
      <c r="E37" s="1"/>
    </row>
    <row r="38" spans="1:5" ht="30" customHeight="1" x14ac:dyDescent="0.25">
      <c r="A38" s="1"/>
      <c r="B38" s="107" t="s">
        <v>223</v>
      </c>
      <c r="C38" s="107"/>
      <c r="D38" s="107"/>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brYxQN+SqB1HiKD9/da6AwGrYO3LaAVuQyLxQV1ciV5TIzUp2Wnta6zpZVD8F0pLV8/zrvwtQPpA2Gyhc/ZsQQ==" saltValue="yUtfKEcVZxmQDmY7XbFbi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5"/>
      <c r="C6" s="75"/>
      <c r="D6" s="75"/>
      <c r="E6" s="1"/>
    </row>
    <row r="7" spans="1:5" x14ac:dyDescent="0.25">
      <c r="A7" s="1"/>
      <c r="B7" s="1"/>
      <c r="C7" s="1"/>
      <c r="D7" s="1"/>
      <c r="E7" s="1"/>
    </row>
    <row r="8" spans="1:5" x14ac:dyDescent="0.25">
      <c r="A8" s="1"/>
      <c r="B8" s="108" t="s">
        <v>123</v>
      </c>
      <c r="C8" s="109"/>
      <c r="D8" s="110"/>
      <c r="E8" s="1"/>
    </row>
    <row r="9" spans="1:5" x14ac:dyDescent="0.25">
      <c r="A9" s="1"/>
      <c r="B9" s="65" t="s">
        <v>88</v>
      </c>
      <c r="C9" s="23">
        <v>21533285.188647639</v>
      </c>
      <c r="D9" s="14" t="s">
        <v>3</v>
      </c>
      <c r="E9" s="1"/>
    </row>
    <row r="10" spans="1:5" x14ac:dyDescent="0.25">
      <c r="A10" s="1"/>
      <c r="B10" s="65" t="s">
        <v>125</v>
      </c>
      <c r="C10" s="23">
        <f>('Fane 3. Omkostninger i ØR2024'!C10+'Fane 3. Omkostninger i ØR2024'!C12+'Fane 3. Omkostninger i ØR2024'!C14)*(1+'Fane 15. Nøgletal'!C9)</f>
        <v>0</v>
      </c>
      <c r="D10" s="14" t="s">
        <v>3</v>
      </c>
      <c r="E10" s="1"/>
    </row>
    <row r="11" spans="1:5" x14ac:dyDescent="0.25">
      <c r="A11" s="1"/>
      <c r="B11" s="65" t="s">
        <v>131</v>
      </c>
      <c r="C11" s="23">
        <f>C9*'Fane 15. Nøgletal'!C21+C10*'Fane 15. Nøgletal'!C21</f>
        <v>430665.70377295278</v>
      </c>
      <c r="D11" s="14" t="s">
        <v>3</v>
      </c>
      <c r="E11" s="1"/>
    </row>
    <row r="12" spans="1:5" x14ac:dyDescent="0.25">
      <c r="A12" s="1"/>
      <c r="B12" s="33"/>
      <c r="C12" s="28"/>
      <c r="D12" s="19"/>
      <c r="E12" s="1"/>
    </row>
    <row r="13" spans="1:5" x14ac:dyDescent="0.25">
      <c r="A13" s="1"/>
      <c r="B13" s="1"/>
      <c r="C13" s="1"/>
      <c r="D13" s="1"/>
      <c r="E13" s="1"/>
    </row>
    <row r="14" spans="1:5" x14ac:dyDescent="0.25">
      <c r="A14" s="1"/>
      <c r="B14" s="108" t="s">
        <v>124</v>
      </c>
      <c r="C14" s="109"/>
      <c r="D14" s="110"/>
      <c r="E14" s="1"/>
    </row>
    <row r="15" spans="1:5" x14ac:dyDescent="0.25">
      <c r="A15" s="1"/>
      <c r="B15" s="65" t="s">
        <v>133</v>
      </c>
      <c r="C15" s="23">
        <f>(C9+C10-C11)*(1+'Fane 15. Nøgletal'!C9)</f>
        <v>22807711.139252562</v>
      </c>
      <c r="D15" s="14" t="s">
        <v>3</v>
      </c>
      <c r="E15" s="1"/>
    </row>
    <row r="16" spans="1:5" x14ac:dyDescent="0.25">
      <c r="A16" s="1"/>
      <c r="B16" s="65" t="s">
        <v>184</v>
      </c>
      <c r="C16" s="23">
        <f>('Fane 2.1. Økonomisk ramme 2025'!C10+'Fane 2.1. Økonomisk ramme 2025'!C12+'Fane 2.1. Økonomisk ramme 2025'!C14)*(1+'Fane 15. Nøgletal'!C10)</f>
        <v>0</v>
      </c>
      <c r="D16" s="14" t="s">
        <v>3</v>
      </c>
      <c r="E16" s="1"/>
    </row>
    <row r="17" spans="1:5" x14ac:dyDescent="0.25">
      <c r="A17" s="1"/>
      <c r="B17" s="65" t="s">
        <v>132</v>
      </c>
      <c r="C17" s="23">
        <f>C15*'Fane 15. Nøgletal'!C21+C16*'Fane 15. Nøgletal'!C21</f>
        <v>456154.22278505127</v>
      </c>
      <c r="D17" s="14" t="s">
        <v>3</v>
      </c>
      <c r="E17" s="1"/>
    </row>
    <row r="18" spans="1:5" x14ac:dyDescent="0.25">
      <c r="A18" s="1"/>
      <c r="B18" s="33"/>
      <c r="C18" s="28"/>
      <c r="D18" s="19"/>
      <c r="E18" s="1"/>
    </row>
    <row r="19" spans="1:5" x14ac:dyDescent="0.25">
      <c r="A19" s="1"/>
      <c r="B19" s="1"/>
      <c r="C19" s="63"/>
      <c r="D19" s="1"/>
      <c r="E19" s="1"/>
    </row>
    <row r="20" spans="1:5" x14ac:dyDescent="0.25">
      <c r="A20" s="1"/>
      <c r="B20" s="108" t="s">
        <v>145</v>
      </c>
      <c r="C20" s="109"/>
      <c r="D20" s="110"/>
      <c r="E20" s="1"/>
    </row>
    <row r="21" spans="1:5" x14ac:dyDescent="0.25">
      <c r="A21" s="1"/>
      <c r="B21" s="65" t="s">
        <v>189</v>
      </c>
      <c r="C21" s="23">
        <f>(C15+C16-C17)*(1+'Fane 15. Nøgletal'!C10)</f>
        <v>23833465.140029307</v>
      </c>
      <c r="D21" s="14" t="s">
        <v>3</v>
      </c>
      <c r="E21" s="1"/>
    </row>
    <row r="22" spans="1:5" x14ac:dyDescent="0.25">
      <c r="A22" s="1"/>
      <c r="B22" s="65" t="s">
        <v>196</v>
      </c>
      <c r="C22" s="23">
        <f>C21*'Fane 15. Nøgletal'!C21</f>
        <v>476669.30280058616</v>
      </c>
      <c r="D22" s="14" t="s">
        <v>3</v>
      </c>
      <c r="E22" s="1"/>
    </row>
    <row r="23" spans="1:5" x14ac:dyDescent="0.25">
      <c r="A23" s="1"/>
      <c r="B23" s="33"/>
      <c r="C23" s="28"/>
      <c r="D23" s="19"/>
      <c r="E23" s="1"/>
    </row>
    <row r="24" spans="1:5" x14ac:dyDescent="0.25">
      <c r="A24" s="1"/>
      <c r="B24" s="1"/>
      <c r="C24" s="1"/>
      <c r="D24" s="1"/>
      <c r="E24" s="1"/>
    </row>
    <row r="25" spans="1:5" x14ac:dyDescent="0.25">
      <c r="A25" s="1"/>
      <c r="B25" s="108" t="s">
        <v>187</v>
      </c>
      <c r="C25" s="109"/>
      <c r="D25" s="110"/>
      <c r="E25" s="1"/>
    </row>
    <row r="26" spans="1:5" x14ac:dyDescent="0.25">
      <c r="A26" s="1"/>
      <c r="B26" s="65" t="s">
        <v>190</v>
      </c>
      <c r="C26" s="23">
        <f>(C21-C22)*(1+'Fane 15. Nøgletal'!C10)</f>
        <v>24905351.401236989</v>
      </c>
      <c r="D26" s="14" t="s">
        <v>3</v>
      </c>
      <c r="E26" s="1"/>
    </row>
    <row r="27" spans="1:5" x14ac:dyDescent="0.25">
      <c r="A27" s="1"/>
      <c r="B27" s="65" t="s">
        <v>194</v>
      </c>
      <c r="C27" s="23">
        <f>C26*'Fane 15. Nøgletal'!C21</f>
        <v>498107.02802473976</v>
      </c>
      <c r="D27" s="14" t="s">
        <v>3</v>
      </c>
      <c r="E27" s="1"/>
    </row>
    <row r="28" spans="1:5" x14ac:dyDescent="0.25">
      <c r="A28" s="1"/>
      <c r="B28" s="33"/>
      <c r="C28" s="28"/>
      <c r="D28" s="19"/>
      <c r="E28" s="1"/>
    </row>
    <row r="29" spans="1:5" x14ac:dyDescent="0.25">
      <c r="A29" s="1"/>
      <c r="B29" s="1"/>
      <c r="C29" s="1"/>
      <c r="D29" s="1"/>
      <c r="E29" s="1"/>
    </row>
    <row r="30" spans="1:5" x14ac:dyDescent="0.25">
      <c r="A30" s="1"/>
      <c r="B30" s="108" t="s">
        <v>188</v>
      </c>
      <c r="C30" s="109"/>
      <c r="D30" s="110"/>
      <c r="E30" s="1"/>
    </row>
    <row r="31" spans="1:5" x14ac:dyDescent="0.25">
      <c r="A31" s="1"/>
      <c r="B31" s="65" t="s">
        <v>191</v>
      </c>
      <c r="C31" s="23">
        <f>(C26-C27)*(1+'Fane 15. Nøgletal'!C10)</f>
        <v>26025444.675156221</v>
      </c>
      <c r="D31" s="14" t="s">
        <v>3</v>
      </c>
      <c r="E31" s="1"/>
    </row>
    <row r="32" spans="1:5" x14ac:dyDescent="0.25">
      <c r="A32" s="1"/>
      <c r="B32" s="65" t="s">
        <v>195</v>
      </c>
      <c r="C32" s="23">
        <f>C31*'Fane 15. Nøgletal'!C21</f>
        <v>520508.89350312442</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0hCIr7zkEMxagfPslAf7sZKzKLqajcAgIGz/OUWkOxmtpaLDQbsqsmTd1woeAyLr2ZzhryfbaLBP0EDou41YMA==" saltValue="K2B85My0zFhl2ornVIZnE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1" t="s">
        <v>57</v>
      </c>
      <c r="C3" s="111"/>
      <c r="D3" s="111"/>
      <c r="E3" s="1"/>
    </row>
    <row r="4" spans="1:5" ht="15" customHeight="1" x14ac:dyDescent="0.25">
      <c r="A4" s="1"/>
      <c r="B4" s="111"/>
      <c r="C4" s="111"/>
      <c r="D4" s="111"/>
      <c r="E4" s="1"/>
    </row>
    <row r="5" spans="1:5" ht="15" customHeight="1" x14ac:dyDescent="0.25">
      <c r="A5" s="1"/>
      <c r="B5" s="111"/>
      <c r="C5" s="111"/>
      <c r="D5" s="111"/>
      <c r="E5" s="1"/>
    </row>
    <row r="6" spans="1:5" ht="15" customHeight="1" x14ac:dyDescent="0.35">
      <c r="A6" s="1"/>
      <c r="B6" s="69"/>
      <c r="C6" s="69"/>
      <c r="D6" s="69"/>
      <c r="E6" s="1"/>
    </row>
    <row r="7" spans="1:5" x14ac:dyDescent="0.25">
      <c r="A7" s="1"/>
      <c r="B7" s="1"/>
      <c r="C7" s="1"/>
      <c r="D7" s="1"/>
      <c r="E7" s="1"/>
    </row>
    <row r="8" spans="1:5" x14ac:dyDescent="0.25">
      <c r="A8" s="1"/>
      <c r="B8" s="108" t="s">
        <v>147</v>
      </c>
      <c r="C8" s="109"/>
      <c r="D8" s="110"/>
      <c r="E8" s="1"/>
    </row>
    <row r="9" spans="1:5" x14ac:dyDescent="0.25">
      <c r="A9" s="1"/>
      <c r="B9" s="65" t="s">
        <v>134</v>
      </c>
      <c r="C9" s="23">
        <v>43241433.74291902</v>
      </c>
      <c r="D9" s="14" t="s">
        <v>3</v>
      </c>
      <c r="E9" s="1"/>
    </row>
    <row r="10" spans="1:5" x14ac:dyDescent="0.25">
      <c r="A10" s="1"/>
      <c r="B10" s="65" t="s">
        <v>126</v>
      </c>
      <c r="C10" s="23">
        <f>('Fane 3. Omkostninger i ØR2024'!C11+'Fane 3. Omkostninger i ØR2024'!C13+'Fane 3. Omkostninger i ØR2024'!C15)*(1+'Fane 15. Nøgletal'!C9)</f>
        <v>0</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8" t="s">
        <v>146</v>
      </c>
      <c r="C14" s="109"/>
      <c r="D14" s="110"/>
      <c r="E14" s="1"/>
    </row>
    <row r="15" spans="1:5" x14ac:dyDescent="0.25">
      <c r="A15" s="1"/>
      <c r="B15" s="65" t="s">
        <v>136</v>
      </c>
      <c r="C15" s="23">
        <f>(C9+C10-C11)*(1+'Fane 15. Nøgletal'!C9)</f>
        <v>46735341.589346878</v>
      </c>
      <c r="D15" s="14" t="s">
        <v>3</v>
      </c>
      <c r="E15" s="1"/>
    </row>
    <row r="16" spans="1:5" x14ac:dyDescent="0.25">
      <c r="A16" s="1"/>
      <c r="B16" s="65" t="s">
        <v>185</v>
      </c>
      <c r="C16" s="23">
        <f>('Fane 2.1. Økonomisk ramme 2025'!C11+'Fane 2.1. Økonomisk ramme 2025'!C13+'Fane 2.1. Økonomisk ramme 2025'!C15)*(1+'Fane 15. Nøgletal'!C10)</f>
        <v>0</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8" t="s">
        <v>82</v>
      </c>
      <c r="C20" s="109"/>
      <c r="D20" s="110"/>
      <c r="E20" s="1"/>
    </row>
    <row r="21" spans="1:5" x14ac:dyDescent="0.25">
      <c r="A21" s="1"/>
      <c r="B21" s="65" t="s">
        <v>192</v>
      </c>
      <c r="C21" s="23">
        <f>(C15+C16-C17)*(1+'Fane 15. Nøgletal'!C10)</f>
        <v>49833894.736720577</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8" t="s">
        <v>138</v>
      </c>
      <c r="C25" s="109"/>
      <c r="D25" s="110"/>
      <c r="E25" s="1"/>
    </row>
    <row r="26" spans="1:5" x14ac:dyDescent="0.25">
      <c r="A26" s="1"/>
      <c r="B26" s="65" t="s">
        <v>193</v>
      </c>
      <c r="C26" s="23">
        <f>(C21-C22)*(1+'Fane 15. Nøgletal'!C10)</f>
        <v>53137881.957765155</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8" t="s">
        <v>163</v>
      </c>
      <c r="C30" s="109"/>
      <c r="D30" s="110"/>
      <c r="E30" s="1"/>
    </row>
    <row r="31" spans="1:5" x14ac:dyDescent="0.25">
      <c r="A31" s="1"/>
      <c r="B31" s="65" t="s">
        <v>200</v>
      </c>
      <c r="C31" s="23">
        <f>(C26-C27)*(1+'Fane 15. Nøgletal'!C10)</f>
        <v>56660923.531564988</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y2VnqJCH4+DMsIRyYyfwNVf+3zIqAfTwJ/xU9J/Jjh0uaZMV2JuXr9q0OMKuS2CF+iUTrw7G/ip3IzyAg7pYQ==" saltValue="8kslwygI2ncmtEQTuSdhXA=="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4" t="s">
        <v>44</v>
      </c>
      <c r="C3" s="104"/>
      <c r="D3" s="1"/>
    </row>
    <row r="4" spans="1:4" ht="15" customHeight="1" x14ac:dyDescent="0.25">
      <c r="A4" s="1"/>
      <c r="B4" s="104"/>
      <c r="C4" s="10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8" t="s">
        <v>10</v>
      </c>
      <c r="C8" s="110"/>
      <c r="D8" s="1"/>
    </row>
    <row r="9" spans="1:4" x14ac:dyDescent="0.25">
      <c r="A9" s="1"/>
      <c r="B9" s="65" t="s">
        <v>164</v>
      </c>
      <c r="C9" s="22">
        <v>0</v>
      </c>
      <c r="D9" s="1"/>
    </row>
    <row r="10" spans="1:4" x14ac:dyDescent="0.25">
      <c r="A10" s="1"/>
      <c r="B10" s="33"/>
      <c r="C10" s="19"/>
      <c r="D10" s="1"/>
    </row>
    <row r="11" spans="1:4" x14ac:dyDescent="0.25">
      <c r="A11" s="1"/>
      <c r="B11" s="112" t="s">
        <v>218</v>
      </c>
      <c r="C11" s="113"/>
      <c r="D11" s="1"/>
    </row>
    <row r="12" spans="1:4" x14ac:dyDescent="0.25">
      <c r="A12" s="1"/>
      <c r="B12" s="114"/>
      <c r="C12" s="11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QSSV+sAjoHXAqxrNKD8WknrU9Wftd1/Np8Ja0HFrBPN2Etu/XH8ssPI56eQsco8UFGY8e4ek0a19T31cxXLH0Q==" saltValue="nWExq6l1VxtcvWyHpzW0u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2024-05-06T07:45:39Z</cp:lastPrinted>
  <dcterms:created xsi:type="dcterms:W3CDTF">2016-06-02T08:51:18Z</dcterms:created>
  <dcterms:modified xsi:type="dcterms:W3CDTF">2024-08-14T10:56:36Z</dcterms:modified>
</cp:coreProperties>
</file>