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3"/>
  <workbookPr codeName="Denne_projektmappe" defaultThemeVersion="124226"/>
  <mc:AlternateContent xmlns:mc="http://schemas.openxmlformats.org/markup-compatibility/2006">
    <mc:Choice Requires="x15">
      <x15ac:absPath xmlns:x15ac="http://schemas.microsoft.com/office/spreadsheetml/2010/11/ac" url="E:\VAND\Sagsbehandling\Spildevand\Kalundborg Spildevandsanlæg AS (S056)\ØR2025\"/>
    </mc:Choice>
  </mc:AlternateContent>
  <xr:revisionPtr revIDLastSave="0" documentId="13_ncr:1_{3652BF4E-E844-424E-95C9-677234AEE3F9}" xr6:coauthVersionLast="36" xr6:coauthVersionMax="36" xr10:uidLastSave="{00000000-0000-0000-0000-000000000000}"/>
  <bookViews>
    <workbookView xWindow="3120" yWindow="990" windowWidth="12750" windowHeight="4620" tabRatio="872" xr2:uid="{00000000-000D-0000-FFFF-FFFF00000000}"/>
  </bookViews>
  <sheets>
    <sheet name="1. Forside" sheetId="1" r:id="rId1"/>
    <sheet name="Fane 2.1. Økonomisk ramme 2025" sheetId="2" r:id="rId2"/>
    <sheet name="Fane 2.2. Økonomisk ramme 2026" sheetId="15" r:id="rId3"/>
    <sheet name="Fane 2.3. Økonomisk ramme 2027" sheetId="22" r:id="rId4"/>
    <sheet name="Fane 2.4. Økonomisk ramme 2028" sheetId="23" r:id="rId5"/>
    <sheet name="Fane 3. Omkostninger i ØR2024" sheetId="27" r:id="rId6"/>
    <sheet name="Fane 4.1. Gen. krav - drift" sheetId="30" r:id="rId7"/>
    <sheet name="Fane 4.2. Gen. krav - anlæg" sheetId="36" r:id="rId8"/>
    <sheet name="Fane 5. Individuelt eff. krav" sheetId="31" r:id="rId9"/>
    <sheet name="Fane 6. Ikke-påvirkelige omk." sheetId="19" r:id="rId10"/>
    <sheet name="Fane 7. Kontrol af ØR2023" sheetId="43" r:id="rId11"/>
    <sheet name="Fane 8. Skattesagen" sheetId="41" r:id="rId12"/>
    <sheet name="Fane 9. Korrektion af ØR2023" sheetId="40" r:id="rId13"/>
    <sheet name="Fane 10. Anlægsprojekter (§ 19)" sheetId="11" r:id="rId14"/>
    <sheet name="Fane 11.1. Varige tillæg" sheetId="37" r:id="rId15"/>
    <sheet name="Fane 11.2. Engangstillæg" sheetId="39" r:id="rId16"/>
    <sheet name="Fane 12. Periodevise driftsomk." sheetId="20" r:id="rId17"/>
    <sheet name="Fane 13. Tilknyttet virksomhed" sheetId="29" r:id="rId18"/>
    <sheet name="Fane 14. Bortfald" sheetId="21" r:id="rId19"/>
    <sheet name="Fane 15. Nøgletal" sheetId="26" r:id="rId20"/>
  </sheets>
  <definedNames>
    <definedName name="Fane21">'Fane 2.1. Økonomisk ramme 2025'!$B$8:$D$37</definedName>
    <definedName name="Fane21total">'Fane 2.1. Økonomisk ramme 2025'!$C$37</definedName>
    <definedName name="Fane22">'Fane 2.2. Økonomisk ramme 2026'!$B$8:$D$23</definedName>
    <definedName name="Fane22total">'Fane 2.2. Økonomisk ramme 2026'!$C$23</definedName>
    <definedName name="Fane23">'Fane 2.3. Økonomisk ramme 2027'!$B$8:$D$23</definedName>
    <definedName name="Fane23total">'Fane 2.3. Økonomisk ramme 2027'!$C$23</definedName>
    <definedName name="Fane24">'Fane 2.4. Økonomisk ramme 2028'!$B$8:$D$21</definedName>
    <definedName name="Fane24total">'Fane 2.4. Økonomisk ramme 2028'!$C$21</definedName>
    <definedName name="Fane3total">'Fane 3. Omkostninger i ØR2024'!$C$39</definedName>
    <definedName name="Tabel_Fane_13">'Fane 13. Tilknyttet virksomhed'!$B$8:$F$12</definedName>
    <definedName name="Tabel_Fane_14">'Fane 14. Bortfald'!$B$8:$F$12</definedName>
    <definedName name="Tabel_Fane_2_1">'Fane 2.1. Økonomisk ramme 2025'!$B$8:$D$37</definedName>
    <definedName name="Tabel_Fane_2_2">'Fane 2.2. Økonomisk ramme 2026'!$B$8:$D$23</definedName>
    <definedName name="Tabel_Fane_2_3">'Fane 2.3. Økonomisk ramme 2027'!$B$8:$D$23</definedName>
    <definedName name="Tabel_Fane_2_4">'Fane 2.4. Økonomisk ramme 2028'!$B$8:$D$21</definedName>
    <definedName name="Tabel_Fane_3">'Fane 3. Omkostninger i ØR2024'!$B$8:$D$38</definedName>
    <definedName name="ØR25total">'Fane 2.1. Økonomisk ramme 2025'!$C$37</definedName>
    <definedName name="ØR26total">'Fane 2.2. Økonomisk ramme 2026'!$C$23</definedName>
    <definedName name="ØR27total">'Fane 2.3. Økonomisk ramme 2027'!$C$23</definedName>
  </definedNames>
  <calcPr calcId="191029"/>
</workbook>
</file>

<file path=xl/calcChain.xml><?xml version="1.0" encoding="utf-8"?>
<calcChain xmlns="http://schemas.openxmlformats.org/spreadsheetml/2006/main">
  <c r="C23" i="43" l="1"/>
  <c r="C27" i="43" s="1"/>
  <c r="C32" i="2" s="1"/>
  <c r="F10" i="11" l="1"/>
  <c r="C11" i="29"/>
  <c r="C10" i="36" l="1"/>
  <c r="C10" i="30"/>
  <c r="C20" i="23" l="1"/>
  <c r="C22" i="22"/>
  <c r="C22" i="15"/>
  <c r="C36" i="2"/>
  <c r="C11" i="30" l="1"/>
  <c r="C15" i="30" s="1"/>
  <c r="C29" i="20" l="1"/>
  <c r="C28" i="20"/>
  <c r="C23" i="20"/>
  <c r="C22" i="20"/>
  <c r="C24" i="20" l="1"/>
  <c r="C30" i="20"/>
  <c r="C18" i="41"/>
  <c r="C16" i="20" l="1"/>
  <c r="C10" i="20"/>
  <c r="C31" i="43" l="1"/>
  <c r="C33" i="43" l="1"/>
  <c r="C20" i="22" l="1"/>
  <c r="C20" i="15"/>
  <c r="C12" i="29" l="1"/>
  <c r="E11" i="29"/>
  <c r="E12" i="29" s="1"/>
  <c r="E13" i="39"/>
  <c r="E14" i="39" s="1"/>
  <c r="C13" i="39"/>
  <c r="C14" i="39" s="1"/>
  <c r="J11" i="11"/>
  <c r="H11" i="11"/>
  <c r="C10" i="37" s="1"/>
  <c r="C20" i="19"/>
  <c r="C21" i="19" s="1"/>
  <c r="C16" i="23" l="1"/>
  <c r="C16" i="15"/>
  <c r="C16" i="22"/>
  <c r="F11" i="11"/>
  <c r="E10" i="37" s="1"/>
  <c r="C11" i="21" l="1"/>
  <c r="C12" i="21" s="1"/>
  <c r="C12" i="2" l="1"/>
  <c r="C15" i="2"/>
  <c r="C14" i="2"/>
  <c r="C26" i="2" l="1"/>
  <c r="C28" i="2" s="1"/>
  <c r="C27" i="2" l="1"/>
  <c r="C29" i="2" s="1"/>
  <c r="C30" i="2" l="1"/>
  <c r="C18" i="22" l="1"/>
  <c r="C22" i="2"/>
  <c r="C18" i="23" l="1"/>
  <c r="C15" i="40"/>
  <c r="C11" i="40" l="1"/>
  <c r="C17" i="20" l="1"/>
  <c r="C18" i="20" s="1"/>
  <c r="C11" i="20"/>
  <c r="C12" i="20" s="1"/>
  <c r="C18" i="15" l="1"/>
  <c r="C24" i="2"/>
  <c r="C16" i="40"/>
  <c r="C34" i="2" s="1"/>
  <c r="E11" i="21" l="1"/>
  <c r="E12" i="21" s="1"/>
  <c r="C13" i="2" l="1"/>
  <c r="C19" i="37"/>
  <c r="C20" i="37" s="1"/>
  <c r="C10" i="2" l="1"/>
  <c r="C16" i="30" l="1"/>
  <c r="C17" i="30" s="1"/>
  <c r="C21" i="30" l="1"/>
  <c r="C22" i="30" s="1"/>
  <c r="C18" i="2"/>
  <c r="E19" i="37"/>
  <c r="E20" i="37" s="1"/>
  <c r="C12" i="15" l="1"/>
  <c r="C26" i="30"/>
  <c r="C27" i="30" s="1"/>
  <c r="C11" i="2" l="1"/>
  <c r="C16" i="36" s="1"/>
  <c r="C11" i="36" l="1"/>
  <c r="C15" i="36" s="1"/>
  <c r="C17" i="36" s="1"/>
  <c r="C19" i="2" l="1"/>
  <c r="C9" i="2"/>
  <c r="C16" i="2" s="1"/>
  <c r="C21" i="36" l="1"/>
  <c r="C22" i="36" s="1"/>
  <c r="C17" i="2"/>
  <c r="C20" i="2" l="1"/>
  <c r="C13" i="15"/>
  <c r="C26" i="36"/>
  <c r="C27" i="36" l="1"/>
  <c r="C13" i="22" s="1"/>
  <c r="C37" i="2"/>
  <c r="C31" i="36" l="1"/>
  <c r="C32" i="36" s="1"/>
  <c r="C13" i="23" s="1"/>
  <c r="C31" i="30"/>
  <c r="C32" i="30" s="1"/>
  <c r="C9" i="15"/>
  <c r="C10" i="15" s="1"/>
  <c r="C11" i="15" l="1"/>
  <c r="C12" i="22"/>
  <c r="C12" i="23"/>
  <c r="C14" i="15" l="1"/>
  <c r="C23" i="15" s="1"/>
  <c r="C9" i="22" l="1"/>
  <c r="C10" i="22" s="1"/>
  <c r="C11" i="22" s="1"/>
  <c r="C14" i="22" s="1"/>
  <c r="C23" i="22" s="1"/>
  <c r="C9" i="23" l="1"/>
  <c r="C10" i="23" s="1"/>
  <c r="C11" i="23" l="1"/>
  <c r="C14" i="23" s="1"/>
  <c r="C21" i="23" s="1"/>
</calcChain>
</file>

<file path=xl/sharedStrings.xml><?xml version="1.0" encoding="utf-8"?>
<sst xmlns="http://schemas.openxmlformats.org/spreadsheetml/2006/main" count="552" uniqueCount="237">
  <si>
    <t>Beskrivelse af investeringen</t>
  </si>
  <si>
    <t>Std. levetid (år)</t>
  </si>
  <si>
    <t>Afskrivning</t>
  </si>
  <si>
    <t>kr.</t>
  </si>
  <si>
    <t>Bilag A</t>
  </si>
  <si>
    <t>Indholdsfortegnelse</t>
  </si>
  <si>
    <t>Fane 2.1</t>
  </si>
  <si>
    <t>Fane 5</t>
  </si>
  <si>
    <t>Fane 8</t>
  </si>
  <si>
    <t>Fane 9</t>
  </si>
  <si>
    <t>Individuelt effektiviseringskrav</t>
  </si>
  <si>
    <t>Driftsomkostninger</t>
  </si>
  <si>
    <t>Ikke-påvirkelige omkostninger</t>
  </si>
  <si>
    <t>Oversigt over den økonomiske ramme</t>
  </si>
  <si>
    <t>Prisudvikling</t>
  </si>
  <si>
    <t>Fane 12</t>
  </si>
  <si>
    <t>Fane 2.2</t>
  </si>
  <si>
    <t>Beskrivelse af tillæg</t>
  </si>
  <si>
    <t>Beskrivelse af bortfald eller nedsættelse</t>
  </si>
  <si>
    <t>Prisudvikling i kr.</t>
  </si>
  <si>
    <t>år</t>
  </si>
  <si>
    <t>Omkostninger i alt</t>
  </si>
  <si>
    <t>Generelt effektiviseringskrav - Drift</t>
  </si>
  <si>
    <t>Generelt effektiviseringskrav - Anlæg</t>
  </si>
  <si>
    <t>Bortfald eller nedsættelse af omkostninger - Anlæg</t>
  </si>
  <si>
    <t>Bortfald eller nedsættelse af omkostninger - Drift</t>
  </si>
  <si>
    <t>Finansielle omkostninger</t>
  </si>
  <si>
    <t>Anlægsomkostninger</t>
  </si>
  <si>
    <t>Beskrivelse af ikke-påvirkelige omkostninger</t>
  </si>
  <si>
    <t>- Heraf Faktisk eller planlagt genanbringelse af væsentlige indtægter</t>
  </si>
  <si>
    <t>Fane 2.3</t>
  </si>
  <si>
    <t>Fane 2.4</t>
  </si>
  <si>
    <t>Bortfald</t>
  </si>
  <si>
    <t>Fane 13</t>
  </si>
  <si>
    <t>Fane 14</t>
  </si>
  <si>
    <t>Nye tillæg - Drift</t>
  </si>
  <si>
    <t>Nye tillæg - Anlæg</t>
  </si>
  <si>
    <t>Nye varige tillæg</t>
  </si>
  <si>
    <t>Engangstillæg - Anlæg</t>
  </si>
  <si>
    <t>Fane 7</t>
  </si>
  <si>
    <t>Varige tillæg</t>
  </si>
  <si>
    <t>Engangstillæg</t>
  </si>
  <si>
    <t>Periodevise driftsomkostninger</t>
  </si>
  <si>
    <t>Engangstillæg i alt</t>
  </si>
  <si>
    <t>Fane 5: Individuelt effektiviseringskrav</t>
  </si>
  <si>
    <t>Generelt effektiviseringskrav på drift</t>
  </si>
  <si>
    <t>Generelt effektiviseringskrav på anlæg</t>
  </si>
  <si>
    <t>Tillæg til tilbagebetaling af vejbidrag</t>
  </si>
  <si>
    <t>Difference (Korrektion)</t>
  </si>
  <si>
    <t>Antal år i næste reguleringsperiode</t>
  </si>
  <si>
    <t>Generelt effektiviseringskrav til anlægsomkostningerne</t>
  </si>
  <si>
    <t>Generelt effektiviseringskrav til driftsomkostningerne</t>
  </si>
  <si>
    <t>Nøgletal</t>
  </si>
  <si>
    <t>Fane 4.1</t>
  </si>
  <si>
    <t>Fane 4.2</t>
  </si>
  <si>
    <t>Fane 6</t>
  </si>
  <si>
    <t>Fane 4.1: Generelt effektiviseringskrav til driftsomkostningerne</t>
  </si>
  <si>
    <t>Fane 4.2: Generelt effektiviseringskrav til anlægsomkostningerne</t>
  </si>
  <si>
    <t>Fane 6: Ikke-påvirkelige omkostninger</t>
  </si>
  <si>
    <t>Generelt effektiviseringskrav til brug for driftsomkostninger</t>
  </si>
  <si>
    <t>Tillæg til medfinansieringsprojekter godkendt under prisloftsbekendtgørelsen</t>
  </si>
  <si>
    <t>Fane 3</t>
  </si>
  <si>
    <t>Tidligere tilknyttet virksomhed - Drift</t>
  </si>
  <si>
    <t>Tidligere tilknyttet virksomhed - Anlæg</t>
  </si>
  <si>
    <t>Videreførte omkostninger fra den økonomiske ramme for 2023</t>
  </si>
  <si>
    <t>Økonomisk ramme for 2024</t>
  </si>
  <si>
    <t>Tilknyttet virksomhed under hovedvirksomheden</t>
  </si>
  <si>
    <t>Beskrivelse af tilknyttet virksomhed</t>
  </si>
  <si>
    <t>Tilknyttet virksomhed</t>
  </si>
  <si>
    <t>Kontrol med overholdelse af økonomiske rammer</t>
  </si>
  <si>
    <t>Kontrol med de økonomiske rammer til indregning</t>
  </si>
  <si>
    <t>Økonomisk ramme for 2025</t>
  </si>
  <si>
    <t>Tillæg til den økonomiske ramme for 2025</t>
  </si>
  <si>
    <t>Periodevise driftsomkostninger til de økonomiske rammer for 2025</t>
  </si>
  <si>
    <t>Periodevise driftsomkostninger i alt i 2025-prisniveau</t>
  </si>
  <si>
    <t xml:space="preserve">Indtægter fra tilbagebetalt skat eller sambeskatningsbidrag som følge af skattesagen </t>
  </si>
  <si>
    <t xml:space="preserve">Nedsættelse af økonomisk ramme som følge af skattesagen </t>
  </si>
  <si>
    <t>Tidligere opgjorte over/underdækninger</t>
  </si>
  <si>
    <t>Allerede indregnet fradrag i jeres økonomiske rammer</t>
  </si>
  <si>
    <t>Kontrol med overholdelse af den økonomiske ramme</t>
  </si>
  <si>
    <t>Videreførte omkostninger fra den økonomiske ramme for 2025</t>
  </si>
  <si>
    <t>Økonomisk ramme for 2026</t>
  </si>
  <si>
    <t>Generelt effektiviseringskrav til anlægsomkostninger i de vejledende økonomiske rammer for 2026</t>
  </si>
  <si>
    <t>Tillæg til den økonomiske ramme for 2026</t>
  </si>
  <si>
    <t>Periodevise driftsomkostninger til de økonomiske rammer for 2026</t>
  </si>
  <si>
    <t>Periodevise driftsomkostninger i alt i 2026-prisniveau</t>
  </si>
  <si>
    <t>Anlægsprojekter igangsat senest den 1. marts 2016</t>
  </si>
  <si>
    <t>Anlægsprojekter igangsat senest 1. marts 2016</t>
  </si>
  <si>
    <t>Base for driftsomkostninger til de økonomiske rammer for 2024</t>
  </si>
  <si>
    <t xml:space="preserve">Engangstillæg - Drift </t>
  </si>
  <si>
    <t>Videreførte omkostninger fra den økonomiske ramme for 2024</t>
  </si>
  <si>
    <t xml:space="preserve">Anlægsprojekter (§ 19) </t>
  </si>
  <si>
    <t>Effektiviseringskrav (generelt og individuelt) - Drift</t>
  </si>
  <si>
    <t>Effektiviseringskrav (generelt og individuelt) - Anlæg</t>
  </si>
  <si>
    <t xml:space="preserve">kr. </t>
  </si>
  <si>
    <t>Drifts-omkostninger</t>
  </si>
  <si>
    <t>Anskaffelses-pris</t>
  </si>
  <si>
    <t>Fane 10</t>
  </si>
  <si>
    <t>Fane 11.1</t>
  </si>
  <si>
    <t>Fane 11.2</t>
  </si>
  <si>
    <t>Fane 15</t>
  </si>
  <si>
    <t>Fane 8: Indtægter til tilbagebetaling som følge af skattesagen</t>
  </si>
  <si>
    <t>Fradrag i de økonomiske ramme i årene</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</si>
  <si>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</si>
  <si>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</si>
  <si>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</si>
  <si>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</si>
  <si>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</si>
  <si>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</si>
  <si>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</si>
  <si>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</si>
  <si>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Samlet tilbagebetaling</t>
  </si>
  <si>
    <t>Skattesagen</t>
  </si>
  <si>
    <t>Fane 10: Anlægsprojekter igangsat senest den 1. marts 2016</t>
  </si>
  <si>
    <t>Fane 11.1: Varige tillæg</t>
  </si>
  <si>
    <t>Fane 11.2: Engangstillæg</t>
  </si>
  <si>
    <t>Fane 12: Periodevise driftsomkostninger givet under prisloftsbekendtgørelsen</t>
  </si>
  <si>
    <t>Fane 13: Tilknyttet virksomhed under hovedvirksomheden</t>
  </si>
  <si>
    <t>Fane 14: Bortfald eller nedsættelse af omkostninger til mål, medfinansiering eller udvidelse</t>
  </si>
  <si>
    <t>Fane 15: Nøgletal</t>
  </si>
  <si>
    <t>Tilbagebetaling af indtægter som følge af skattesagen (jf. § 18 stk. 6)</t>
  </si>
  <si>
    <t xml:space="preserve">Note: Opgørelsen af over/underdækningen er taget fra jeres tidligere fremsendte økonomiske rammer og statusmeddelelser. I kan derfor ikke komme med høringssvar til denne opgørelse. </t>
  </si>
  <si>
    <t>Prisudvikling til brug for ØR2024-2025</t>
  </si>
  <si>
    <t>Generelt effektiviseringskrav til driftsomkostninger i de økonomiske rammer for 2024</t>
  </si>
  <si>
    <t>Generelt effektiviseringskrav til driftsomkostninger i de økonomiske rammer for 2025</t>
  </si>
  <si>
    <t>Nye varige driftsomkostninger til de økonomiske rammer for 2024</t>
  </si>
  <si>
    <t>Nye varige anlægsomkostninger i de økonomiske rammer for 2024</t>
  </si>
  <si>
    <t>Samlet økonomisk ramme for 2025</t>
  </si>
  <si>
    <t>Korrektion af den økonomiske ramme for 2022</t>
  </si>
  <si>
    <t>Videreførte omkostninger fra den økonomiske ramme for 2026</t>
  </si>
  <si>
    <t>Økonomisk ramme for 2027</t>
  </si>
  <si>
    <t>Generelt effektiviseringskrav til driftsomkostningerne i ØR24</t>
  </si>
  <si>
    <t>Generelt effektiviseringskrav til driftsomkostningerne i ØR25</t>
  </si>
  <si>
    <t>Base for driftsomkostninger til de økonomiske rammer for 2025</t>
  </si>
  <si>
    <t>Base for anlægsomkostninger til de økonomiske rammer for 2024</t>
  </si>
  <si>
    <t>Generelt effektiviseringskrav til anlægsomkostningerne i ØR24</t>
  </si>
  <si>
    <t>Base for anlægsomkostninger til de økonomiske rammer for 2025</t>
  </si>
  <si>
    <t>Generelt effektiviseringskrav til anlægsomkostningerne i ØR25</t>
  </si>
  <si>
    <t>Generelt effektiviseringskrav til anlægsomkostninger i de vejledende økonomiske rammer for 2027</t>
  </si>
  <si>
    <t>Nye tillæg i alt i 2023-prisniveau</t>
  </si>
  <si>
    <t>Periodevise driftsomkostninger til de økonomiske rammer for 2027</t>
  </si>
  <si>
    <t>Periodevise driftsomkostninger i alt i 2027-prisniveau</t>
  </si>
  <si>
    <t>Tilknyttet virksomhed under hovedvirksomheden i alt (2023-prisniveau)</t>
  </si>
  <si>
    <t>Bortfald eller nedsættelse i alt i 2023-prisniveau</t>
  </si>
  <si>
    <t>Vejledende</t>
  </si>
  <si>
    <t>Generelt effektiviseringskrav til driftsomkostninger i de vejledende økonomiske rammer for 2026</t>
  </si>
  <si>
    <t>Generelt effektiviseringskrav til anlægsomkostninger i de økonomiske rammer for 2025</t>
  </si>
  <si>
    <t>Generelt effektiviseringskrav til anlægsomkostninger i de økonomiske rammer for 2024</t>
  </si>
  <si>
    <t>Tillæg til den økonomiske ramme for 2027</t>
  </si>
  <si>
    <t>Vejledende økonomisk ramme for 2027</t>
  </si>
  <si>
    <t xml:space="preserve"> </t>
  </si>
  <si>
    <t>Vejledende økonomisk ramme for 2028</t>
  </si>
  <si>
    <t>Omkostninger i ØR2024</t>
  </si>
  <si>
    <t>Kontrol af den økonomiske ramme for 2023</t>
  </si>
  <si>
    <t>Korrektion af den økonomiske ramme for 2023</t>
  </si>
  <si>
    <t>Fane 2.1: Samlet økonomisk ramme for 2025</t>
  </si>
  <si>
    <t>Fane 2.2: Samlet økonomisk ramme for 2026</t>
  </si>
  <si>
    <t>Fane 2.3: Samlet økonomisk ramme for 2027</t>
  </si>
  <si>
    <t>Fane 2.4: Samlet økonomisk ramme for 2028</t>
  </si>
  <si>
    <t>Videreførte omkostninger fra den økonomiske ramme for 2027</t>
  </si>
  <si>
    <t>Økonomisk ramme for 2028</t>
  </si>
  <si>
    <t>Fane 3: Videreførte omkostninger fra den økonomiske ramme for 2024</t>
  </si>
  <si>
    <t>Oversigt over den økonomiske ramme for 2024</t>
  </si>
  <si>
    <t>Generelt effektiviseringskrav til anlægsomkostninger i de vejledende økonomiske rammer for 2028</t>
  </si>
  <si>
    <t>Individuelt effektiviseringskrav til de økonomiske rammer for 2025-2028</t>
  </si>
  <si>
    <t>Faktiske ikke-påvirkelige omkostninger i 2023</t>
  </si>
  <si>
    <t>Omkostninger i 2023</t>
  </si>
  <si>
    <t>Ikke-påvirkelige omkostninger i 2023-prisniveau</t>
  </si>
  <si>
    <t>Ikke-påvirkelige omkostninger i 2025-prisniveau</t>
  </si>
  <si>
    <t>Tillæg til den økonomiske ramme for 2028</t>
  </si>
  <si>
    <t>Fane 9: Korrektioner af den økonomiske ramme for 2023</t>
  </si>
  <si>
    <t>Korrektion af periodevise driftsomkostninger i de økonomiske rammer for 2023</t>
  </si>
  <si>
    <t>Faktisk periodevis driftsomkostning i 2023</t>
  </si>
  <si>
    <t>Faktisk omkostning til medfinansiering af klimatilpasningsprojekter i 2023</t>
  </si>
  <si>
    <t>Korrektioner af den økonomiske ramme for 2023 i alt</t>
  </si>
  <si>
    <t>Nye tillæg i alt i 2024-prisniveau</t>
  </si>
  <si>
    <t>Engangstillæg til den økonomiske ramme for 2025</t>
  </si>
  <si>
    <t>Engangstillæg i alt i 2023-prisniveau</t>
  </si>
  <si>
    <t>Engangstillæg i alt i 2025-prisniveau</t>
  </si>
  <si>
    <t>Periodevise driftsomkostninger i alt i 2023-prisniveau</t>
  </si>
  <si>
    <t>Periodevise driftsomkostninger til de økonomiske rammer for 2028</t>
  </si>
  <si>
    <t>Periodevise driftsomkostninger i alt i 2028-prisniveau</t>
  </si>
  <si>
    <t>Tilknyttet virksomhed under hovedvirksomheden i alt (2024-prisniveau)</t>
  </si>
  <si>
    <t>Bortfald eller nedsættelse fra og med de økonomiske rammer for 2025</t>
  </si>
  <si>
    <t>Nye varige driftsomkostninger til de økonomiske rammer for 2025</t>
  </si>
  <si>
    <t>Nye varige anlægsomkostninger i de økonomiske rammer for 2025</t>
  </si>
  <si>
    <t>Vejledende økonomisk ramme for 2026</t>
  </si>
  <si>
    <t>Generelt effektiviseringskrav til driftsomkostninger i de vejledende økonomiske rammer for 2027</t>
  </si>
  <si>
    <t>Generelt effektiviseringskrav til driftsomkostninger i de vejledende økonomiske rammer for 2028</t>
  </si>
  <si>
    <t>Base for driftsomkostninger til de vejledende økonomiske rammer for 2026</t>
  </si>
  <si>
    <t>Base for driftsomkostninger til de vejledende økonomiske rammer for 2027</t>
  </si>
  <si>
    <t>Base for driftsomkostninger til de vejledende økonomiske rammer for 2028</t>
  </si>
  <si>
    <t>Base for anlægsomkostninger til de vejledende økonomiske rammer for 2026</t>
  </si>
  <si>
    <t>Base for anlægsomkostninger til de vejledende økonomiske rammer for 2027</t>
  </si>
  <si>
    <t>Vejledende generelt effektiviseringskrav til driftsomkostningerne i ØR27</t>
  </si>
  <si>
    <t>Vejledende generelt effektiviseringskrav til driftsomkostningerne i ØR28</t>
  </si>
  <si>
    <t>Vejledende generelt effektiviseringskrav til driftsomkostningerne i ØR26</t>
  </si>
  <si>
    <t>Vejledende generelt effektiviseringskrav til anlægsomkostningerne i ØR26</t>
  </si>
  <si>
    <t>Vejledende generelt effektiviseringskrav til anlægsomkostningerne i ØR27</t>
  </si>
  <si>
    <t>Vejledende generelt effektiviseringskrav til anlægsomkostningerne i ØR28</t>
  </si>
  <si>
    <t>Base for anlægsomkostninger til de vejledende økonomiske rammer for 2028</t>
  </si>
  <si>
    <t>Fane 7: Kontrol med overholdelse af den økonomiske ramme for 2023</t>
  </si>
  <si>
    <t>Indregnet fradrag i økonomisk ramme for 2024</t>
  </si>
  <si>
    <t>Indregnet fradrag i økonomisk ramme for 2025</t>
  </si>
  <si>
    <t>Over/underdækning i 2022</t>
  </si>
  <si>
    <t>Kontrol med overholdelse af den økonomiske ramme for 2023</t>
  </si>
  <si>
    <t>Indtægtsramme i den økonomiske ramme for 2023</t>
  </si>
  <si>
    <t>Faktiske indtægter i 2023</t>
  </si>
  <si>
    <t>Resultat af kontrol med overholdelse af den økonomiske rammer for 2023</t>
  </si>
  <si>
    <t>Korrektion af fradrag i den økonomiske ramme for 2025</t>
  </si>
  <si>
    <t>Tillæg/fradrag i den økonomiske ramme for 2025</t>
  </si>
  <si>
    <t>Til indregning i de økonomiske rammer for 2026-2027</t>
  </si>
  <si>
    <t xml:space="preserve">Note: Opgørelsen af overholdelse af den økonomiske ramme for 2022 taget fra jeres tidligere fremsendte afgørelse. I kan derfor ikke komme med høringssvar til denne opgørelse. Positive værdier er udtryk for at rammerne er overholdt (underdækning) og negative værdier er udtryk for at rammerne ikke er overholdt (overdækning). </t>
  </si>
  <si>
    <t>Generelt effektiviseringskrav til brug for anlægsomkostninger i ØR2024-2025</t>
  </si>
  <si>
    <t>Bortfald eller nedsættelse i alt i 2025-prisniveau</t>
  </si>
  <si>
    <t>Tidligere givet tillæg til planlagte oprensninger i 2023, jf. indmeldte oprensningplan</t>
  </si>
  <si>
    <t>Tillæg til medfinansieringsprojekter indregnet i den økonomiske ramme for 2023 på baggrund af budgettere omkostninger</t>
  </si>
  <si>
    <t>Korrektion af tidligere godkendte omkostninger til medfinansieringsprojekter</t>
  </si>
  <si>
    <t xml:space="preserve">Note: Denne opgørelse er taget fra jeres afgørelse om økonomiske rammer for 2024-2025.
I kan derfor ikke komme med høringssvar til denne opgørelse. </t>
  </si>
  <si>
    <t>Omkostninger til § 19-tillæg i alt - 2023 prisniveau</t>
  </si>
  <si>
    <t>Ingen tilknyttet virksomhed under hovedvirksomheden</t>
  </si>
  <si>
    <t>Ingen bortfald eller nedsættelse</t>
  </si>
  <si>
    <t>Ingen anlægsprojekter</t>
  </si>
  <si>
    <t xml:space="preserve">Note: Denne opgørelse er taget fra jeres økonomiske ramme for 2024. 
I kan derfor ikke komme med høringssvar til denne opgørelse. </t>
  </si>
  <si>
    <t>Prisudvikling til brug for nye omkostninger i ØR2025</t>
  </si>
  <si>
    <t>Generelt effektiviseringskrav til brug for nye anlægsomkostninger i ØR2025</t>
  </si>
  <si>
    <t>Afgift til Forsyningssekretariatet</t>
  </si>
  <si>
    <t>Køb af ydelser og produkter fra andre vandselskaber reguleret af vandsektorloven</t>
  </si>
  <si>
    <t>Ejendomsskatter</t>
  </si>
  <si>
    <t>Til statusmeddelelse for 2025</t>
  </si>
  <si>
    <t>Datasikkerhed – digitalisering + Forbedring og aktivering af data</t>
  </si>
  <si>
    <t>Reducering af overløb</t>
  </si>
  <si>
    <t>Rekruttering - udvidelser (under fordeling)</t>
  </si>
  <si>
    <t>Spildevandsplan</t>
  </si>
  <si>
    <t>Byggemodninger</t>
  </si>
  <si>
    <t>Miljøhændelser</t>
  </si>
  <si>
    <t>Periodevis driftsomkostning - oprensning af tre bassiner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</si>
</sst>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_(* \(#,##0.00\);_(* &quot;-&quot;??_);_(@_)"/>
    <numFmt numFmtId="165" formatCode="_ * #,##0.00_ ;_ * \-#,##0.00_ ;_ * &quot;-&quot;??_ ;_ @_ "/>
    <numFmt numFmtId="166" formatCode="_ * #,##0_ ;_ * \-#,##0_ ;_ * &quot;-&quot;??_ ;_ @_ "/>
  </numFmts>
  <fonts count="15"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
      <sz val="10"/>
      <color theme="0"/>
      <name val="Times New Roman"/>
      <family val="1"/>
    </font>
  </fonts>
  <fills count="10">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9E0B1D"/>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5">
    <xf numFmtId="0" fontId="0" fillId="0" borderId="0"/>
    <xf numFmtId="165" fontId="10" fillId="0" borderId="0" applyFont="0" applyFill="0" applyBorder="0" applyAlignment="0" applyProtection="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32">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8" borderId="1" xfId="0" applyNumberFormat="1" applyFont="1" applyFill="1" applyBorder="1" applyAlignment="1" applyProtection="1">
      <alignment wrapText="1"/>
    </xf>
    <xf numFmtId="0" fontId="8" fillId="8" borderId="1" xfId="0" applyFont="1" applyFill="1" applyBorder="1" applyAlignment="1" applyProtection="1">
      <alignment wrapText="1"/>
    </xf>
    <xf numFmtId="3" fontId="8" fillId="8" borderId="1" xfId="0" applyNumberFormat="1" applyFont="1" applyFill="1" applyBorder="1" applyProtection="1"/>
    <xf numFmtId="3" fontId="8" fillId="4" borderId="1" xfId="0" applyNumberFormat="1" applyFont="1" applyFill="1" applyBorder="1" applyProtection="1"/>
    <xf numFmtId="0" fontId="8" fillId="4" borderId="1" xfId="0" applyFont="1" applyFill="1" applyBorder="1" applyAlignment="1" applyProtection="1">
      <alignment wrapText="1"/>
    </xf>
    <xf numFmtId="3" fontId="7" fillId="3" borderId="1" xfId="0" applyNumberFormat="1" applyFont="1" applyFill="1" applyBorder="1" applyProtection="1"/>
    <xf numFmtId="0" fontId="7" fillId="3" borderId="1" xfId="0" applyFont="1" applyFill="1" applyBorder="1" applyProtection="1"/>
    <xf numFmtId="0" fontId="8" fillId="8"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7" fillId="3" borderId="3" xfId="0" applyFont="1" applyFill="1" applyBorder="1" applyAlignment="1" applyProtection="1"/>
    <xf numFmtId="0" fontId="7" fillId="3" borderId="2" xfId="0" applyFont="1" applyFill="1" applyBorder="1" applyAlignment="1" applyProtection="1">
      <alignment wrapText="1"/>
    </xf>
    <xf numFmtId="3" fontId="8" fillId="8" borderId="1" xfId="0" applyNumberFormat="1" applyFont="1" applyFill="1" applyBorder="1" applyAlignment="1" applyProtection="1"/>
    <xf numFmtId="10" fontId="8" fillId="8" borderId="1" xfId="4" applyNumberFormat="1" applyFont="1" applyFill="1" applyBorder="1" applyProtection="1"/>
    <xf numFmtId="166" fontId="8" fillId="8" borderId="1" xfId="1" applyNumberFormat="1" applyFont="1" applyFill="1" applyBorder="1" applyProtection="1"/>
    <xf numFmtId="49" fontId="8" fillId="8" borderId="2" xfId="0" applyNumberFormat="1" applyFont="1" applyFill="1" applyBorder="1" applyAlignment="1" applyProtection="1"/>
    <xf numFmtId="10" fontId="8" fillId="8" borderId="1" xfId="4" applyNumberFormat="1" applyFont="1" applyFill="1" applyBorder="1" applyAlignment="1" applyProtection="1"/>
    <xf numFmtId="0" fontId="8" fillId="8" borderId="2" xfId="0" quotePrefix="1" applyFont="1" applyFill="1" applyBorder="1" applyAlignment="1" applyProtection="1">
      <alignment wrapText="1"/>
    </xf>
    <xf numFmtId="0" fontId="8" fillId="4" borderId="2" xfId="0" applyFont="1" applyFill="1" applyBorder="1" applyAlignment="1" applyProtection="1"/>
    <xf numFmtId="0" fontId="7" fillId="3" borderId="6" xfId="0" applyFont="1" applyFill="1" applyBorder="1" applyAlignment="1" applyProtection="1"/>
    <xf numFmtId="0" fontId="8" fillId="8" borderId="2" xfId="0" applyFont="1" applyFill="1" applyBorder="1" applyAlignment="1" applyProtection="1">
      <alignment wrapText="1"/>
    </xf>
    <xf numFmtId="0" fontId="7" fillId="3" borderId="1" xfId="0" applyFont="1" applyFill="1" applyBorder="1" applyAlignment="1" applyProtection="1"/>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xf numFmtId="0" fontId="8" fillId="8" borderId="1" xfId="0" applyFont="1" applyFill="1" applyBorder="1" applyAlignment="1" applyProtection="1"/>
    <xf numFmtId="0" fontId="2" fillId="2" borderId="0" xfId="0" applyFont="1" applyFill="1" applyAlignment="1" applyProtection="1">
      <alignment vertical="center" wrapText="1"/>
    </xf>
    <xf numFmtId="0" fontId="8" fillId="8" borderId="3" xfId="0" applyFont="1" applyFill="1" applyBorder="1" applyProtection="1"/>
    <xf numFmtId="0" fontId="8" fillId="8" borderId="2" xfId="0" applyFont="1" applyFill="1" applyBorder="1" applyAlignment="1" applyProtection="1"/>
    <xf numFmtId="3" fontId="8" fillId="0" borderId="1" xfId="0" applyNumberFormat="1" applyFont="1" applyFill="1" applyBorder="1" applyProtection="1"/>
    <xf numFmtId="3" fontId="14" fillId="3" borderId="1" xfId="0" applyNumberFormat="1" applyFont="1" applyFill="1" applyBorder="1" applyProtection="1"/>
    <xf numFmtId="0" fontId="14" fillId="3" borderId="1" xfId="0" applyFont="1" applyFill="1" applyBorder="1" applyAlignment="1" applyProtection="1">
      <alignment wrapText="1"/>
    </xf>
    <xf numFmtId="0" fontId="7" fillId="3" borderId="1" xfId="0" applyFont="1" applyFill="1" applyBorder="1" applyAlignment="1" applyProtection="1">
      <alignment horizontal="left"/>
    </xf>
    <xf numFmtId="166" fontId="8" fillId="0" borderId="1" xfId="1" applyNumberFormat="1" applyFont="1" applyFill="1" applyBorder="1" applyProtection="1"/>
    <xf numFmtId="3" fontId="0" fillId="2" borderId="0" xfId="0" applyNumberFormat="1" applyFill="1" applyProtection="1"/>
    <xf numFmtId="0" fontId="0" fillId="0" borderId="0" xfId="0" applyFill="1" applyProtection="1"/>
    <xf numFmtId="3" fontId="7" fillId="3" borderId="2" xfId="0" applyNumberFormat="1" applyFont="1" applyFill="1" applyBorder="1" applyAlignment="1" applyProtection="1"/>
    <xf numFmtId="0" fontId="0" fillId="2" borderId="0" xfId="0" applyFill="1" applyBorder="1" applyProtection="1"/>
    <xf numFmtId="0" fontId="8" fillId="2" borderId="0" xfId="0" applyFont="1" applyFill="1" applyBorder="1" applyAlignment="1" applyProtection="1">
      <alignment horizontal="left" wrapText="1"/>
    </xf>
    <xf numFmtId="0" fontId="8" fillId="2" borderId="0" xfId="0" applyFont="1" applyFill="1" applyBorder="1" applyAlignment="1" applyProtection="1">
      <alignment wrapText="1"/>
    </xf>
    <xf numFmtId="49" fontId="8" fillId="2" borderId="0" xfId="0" applyNumberFormat="1" applyFont="1" applyFill="1" applyBorder="1" applyAlignment="1" applyProtection="1"/>
    <xf numFmtId="3" fontId="8" fillId="2" borderId="0" xfId="0" applyNumberFormat="1" applyFont="1" applyFill="1" applyBorder="1" applyAlignment="1" applyProtection="1"/>
    <xf numFmtId="0" fontId="8" fillId="2" borderId="0" xfId="0" applyFont="1" applyFill="1" applyBorder="1" applyProtection="1"/>
    <xf numFmtId="3" fontId="8" fillId="2" borderId="0" xfId="0" applyNumberFormat="1" applyFont="1" applyFill="1" applyBorder="1" applyProtection="1"/>
    <xf numFmtId="0" fontId="7" fillId="2" borderId="0" xfId="0" applyFont="1" applyFill="1" applyBorder="1" applyAlignment="1" applyProtection="1"/>
    <xf numFmtId="3" fontId="7" fillId="2" borderId="0" xfId="0" applyNumberFormat="1" applyFont="1" applyFill="1" applyBorder="1" applyProtection="1"/>
    <xf numFmtId="0" fontId="7" fillId="2" borderId="0" xfId="0" applyFont="1" applyFill="1" applyBorder="1" applyProtection="1"/>
    <xf numFmtId="0" fontId="0" fillId="8" borderId="0" xfId="0" applyFill="1" applyProtection="1"/>
    <xf numFmtId="3" fontId="8" fillId="4" borderId="1" xfId="0" applyNumberFormat="1" applyFont="1" applyFill="1" applyBorder="1" applyAlignment="1" applyProtection="1">
      <alignment horizontal="right"/>
    </xf>
    <xf numFmtId="3" fontId="8" fillId="8" borderId="1" xfId="0" applyNumberFormat="1" applyFont="1" applyFill="1" applyBorder="1" applyAlignment="1" applyProtection="1">
      <alignment horizontal="right"/>
    </xf>
    <xf numFmtId="0" fontId="8" fillId="0" borderId="1" xfId="0" applyFont="1" applyFill="1" applyBorder="1" applyAlignment="1" applyProtection="1"/>
    <xf numFmtId="10" fontId="8" fillId="8" borderId="3" xfId="4" applyNumberFormat="1" applyFont="1" applyFill="1" applyBorder="1" applyProtection="1"/>
    <xf numFmtId="10" fontId="8" fillId="8" borderId="3" xfId="4" applyNumberFormat="1" applyFont="1" applyFill="1" applyBorder="1" applyAlignment="1" applyProtection="1"/>
    <xf numFmtId="3" fontId="8" fillId="4" borderId="1" xfId="0" quotePrefix="1" applyNumberFormat="1" applyFont="1" applyFill="1" applyBorder="1" applyProtection="1"/>
    <xf numFmtId="164" fontId="0" fillId="2" borderId="0" xfId="0" applyNumberFormat="1" applyFill="1" applyProtection="1"/>
    <xf numFmtId="0" fontId="8" fillId="8" borderId="2" xfId="0" quotePrefix="1" applyFont="1" applyFill="1" applyBorder="1" applyAlignment="1" applyProtection="1">
      <alignment horizontal="left" wrapText="1"/>
    </xf>
    <xf numFmtId="0" fontId="8" fillId="8" borderId="2" xfId="0" applyFont="1" applyFill="1" applyBorder="1" applyAlignment="1" applyProtection="1">
      <alignment horizontal="left"/>
    </xf>
    <xf numFmtId="0" fontId="8" fillId="8" borderId="2" xfId="0" quotePrefix="1" applyFont="1" applyFill="1" applyBorder="1" applyAlignment="1" applyProtection="1">
      <alignment horizontal="left"/>
    </xf>
    <xf numFmtId="0" fontId="8" fillId="4" borderId="1" xfId="0" applyFont="1" applyFill="1" applyBorder="1" applyAlignment="1" applyProtection="1">
      <alignment horizontal="left"/>
    </xf>
    <xf numFmtId="49" fontId="8" fillId="8" borderId="2" xfId="0" applyNumberFormat="1" applyFont="1" applyFill="1" applyBorder="1" applyAlignment="1" applyProtection="1">
      <alignment horizontal="left" wrapText="1"/>
    </xf>
    <xf numFmtId="0" fontId="2" fillId="2" borderId="0" xfId="0" applyFont="1" applyFill="1" applyBorder="1" applyAlignment="1" applyProtection="1">
      <alignment wrapText="1"/>
    </xf>
    <xf numFmtId="49" fontId="8" fillId="8" borderId="2" xfId="0" applyNumberFormat="1" applyFont="1" applyFill="1" applyBorder="1" applyAlignment="1" applyProtection="1">
      <alignment wrapText="1"/>
    </xf>
    <xf numFmtId="166" fontId="8" fillId="8" borderId="2" xfId="1" quotePrefix="1" applyNumberFormat="1" applyFont="1" applyFill="1" applyBorder="1" applyAlignment="1" applyProtection="1">
      <alignment horizontal="right" wrapText="1"/>
    </xf>
    <xf numFmtId="1" fontId="8" fillId="8" borderId="2" xfId="1" quotePrefix="1" applyNumberFormat="1" applyFont="1" applyFill="1" applyBorder="1" applyAlignment="1" applyProtection="1">
      <alignment horizontal="right" wrapText="1"/>
    </xf>
    <xf numFmtId="0" fontId="8" fillId="8" borderId="2" xfId="0" applyFont="1" applyFill="1" applyBorder="1" applyAlignment="1" applyProtection="1">
      <alignment vertical="top" wrapText="1"/>
    </xf>
    <xf numFmtId="3" fontId="8" fillId="8" borderId="1" xfId="0" applyNumberFormat="1" applyFont="1" applyFill="1" applyBorder="1" applyAlignment="1" applyProtection="1">
      <alignment vertical="top" wrapText="1"/>
    </xf>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8" borderId="2" xfId="0"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4" borderId="2" xfId="0" applyFont="1" applyFill="1" applyBorder="1" applyAlignment="1" applyProtection="1">
      <alignment horizontal="left"/>
    </xf>
    <xf numFmtId="1" fontId="8" fillId="8" borderId="1" xfId="1" applyNumberFormat="1" applyFont="1" applyFill="1" applyBorder="1" applyProtection="1"/>
    <xf numFmtId="0" fontId="1" fillId="7" borderId="4" xfId="2" applyFont="1" applyFill="1" applyBorder="1" applyAlignment="1" applyProtection="1">
      <alignment horizontal="center"/>
    </xf>
    <xf numFmtId="0" fontId="1" fillId="7" borderId="0" xfId="2" applyFont="1" applyFill="1" applyBorder="1" applyAlignment="1" applyProtection="1">
      <alignment horizontal="center"/>
    </xf>
    <xf numFmtId="0" fontId="1" fillId="7" borderId="5" xfId="2" applyFont="1" applyFill="1" applyBorder="1" applyAlignment="1" applyProtection="1">
      <alignment horizontal="center"/>
    </xf>
    <xf numFmtId="0" fontId="1" fillId="9" borderId="11" xfId="2" applyFont="1" applyFill="1" applyBorder="1" applyAlignment="1" applyProtection="1">
      <alignment horizontal="center"/>
    </xf>
    <xf numFmtId="0" fontId="1" fillId="9" borderId="7" xfId="2" applyFont="1" applyFill="1" applyBorder="1" applyAlignment="1" applyProtection="1">
      <alignment horizontal="center"/>
    </xf>
    <xf numFmtId="0" fontId="1" fillId="9" borderId="12" xfId="2" applyFont="1" applyFill="1" applyBorder="1" applyAlignment="1" applyProtection="1">
      <alignment horizontal="center"/>
    </xf>
    <xf numFmtId="0" fontId="1" fillId="5" borderId="4" xfId="2" applyFont="1" applyFill="1" applyBorder="1" applyAlignment="1" applyProtection="1">
      <alignment horizontal="center"/>
    </xf>
    <xf numFmtId="0" fontId="1" fillId="5" borderId="0" xfId="2" applyFont="1" applyFill="1" applyBorder="1" applyAlignment="1" applyProtection="1">
      <alignment horizontal="center"/>
    </xf>
    <xf numFmtId="0" fontId="1" fillId="5" borderId="5" xfId="2" applyFont="1" applyFill="1" applyBorder="1" applyAlignment="1" applyProtection="1">
      <alignment horizontal="center"/>
    </xf>
    <xf numFmtId="0" fontId="1" fillId="3" borderId="4" xfId="2" applyFont="1" applyFill="1" applyBorder="1" applyAlignment="1" applyProtection="1">
      <alignment horizontal="center"/>
    </xf>
    <xf numFmtId="0" fontId="1" fillId="3" borderId="0" xfId="2" applyFont="1" applyFill="1" applyBorder="1" applyAlignment="1" applyProtection="1">
      <alignment horizontal="center"/>
    </xf>
    <xf numFmtId="0" fontId="1" fillId="3" borderId="5" xfId="2" applyFont="1" applyFill="1" applyBorder="1" applyAlignment="1" applyProtection="1">
      <alignment horizontal="center"/>
    </xf>
    <xf numFmtId="0" fontId="4" fillId="2" borderId="0" xfId="0" applyFont="1" applyFill="1" applyAlignment="1" applyProtection="1">
      <alignment horizontal="center" vertical="center"/>
    </xf>
    <xf numFmtId="0" fontId="1" fillId="6" borderId="4" xfId="2" applyFont="1" applyFill="1" applyBorder="1" applyAlignment="1" applyProtection="1">
      <alignment horizontal="center"/>
    </xf>
    <xf numFmtId="0" fontId="1" fillId="6" borderId="0" xfId="2" applyFont="1" applyFill="1" applyBorder="1" applyAlignment="1" applyProtection="1">
      <alignment horizontal="center"/>
    </xf>
    <xf numFmtId="0" fontId="1" fillId="6" borderId="5" xfId="2" applyFont="1" applyFill="1" applyBorder="1" applyAlignment="1" applyProtection="1">
      <alignment horizont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3" borderId="8" xfId="2" applyFont="1" applyFill="1" applyBorder="1" applyAlignment="1" applyProtection="1">
      <alignment horizontal="center"/>
    </xf>
    <xf numFmtId="0" fontId="1" fillId="3" borderId="9" xfId="2" applyFont="1" applyFill="1" applyBorder="1" applyAlignment="1" applyProtection="1">
      <alignment horizontal="center"/>
    </xf>
    <xf numFmtId="0" fontId="1" fillId="3" borderId="10" xfId="2"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8" fillId="0" borderId="9" xfId="0" applyFont="1" applyFill="1" applyBorder="1" applyAlignment="1" applyProtection="1">
      <alignment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2" fillId="2" borderId="0" xfId="0" applyFont="1" applyFill="1" applyBorder="1" applyAlignment="1" applyProtection="1">
      <alignment horizontal="center" wrapText="1"/>
    </xf>
    <xf numFmtId="0" fontId="8" fillId="8" borderId="8" xfId="0" applyFont="1" applyFill="1" applyBorder="1" applyAlignment="1" applyProtection="1">
      <alignment horizontal="left" vertical="top" wrapText="1"/>
    </xf>
    <xf numFmtId="0" fontId="8" fillId="8" borderId="10" xfId="0" applyFont="1" applyFill="1" applyBorder="1" applyAlignment="1" applyProtection="1">
      <alignment horizontal="left" vertical="top" wrapText="1"/>
    </xf>
    <xf numFmtId="0" fontId="8" fillId="8" borderId="11" xfId="0" applyFont="1" applyFill="1" applyBorder="1" applyAlignment="1" applyProtection="1">
      <alignment horizontal="left" vertical="top" wrapText="1"/>
    </xf>
    <xf numFmtId="0" fontId="8" fillId="8" borderId="12" xfId="0" applyFont="1" applyFill="1" applyBorder="1" applyAlignment="1" applyProtection="1">
      <alignment horizontal="left" vertical="top" wrapText="1"/>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8" borderId="2" xfId="0" applyFont="1" applyFill="1" applyBorder="1" applyAlignment="1" applyProtection="1">
      <alignment horizontal="left" wrapText="1"/>
    </xf>
    <xf numFmtId="0" fontId="8" fillId="8" borderId="6" xfId="0" applyFont="1" applyFill="1" applyBorder="1" applyAlignment="1" applyProtection="1">
      <alignment horizontal="left" wrapText="1"/>
    </xf>
    <xf numFmtId="0" fontId="8" fillId="8" borderId="3" xfId="0"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0" fontId="7" fillId="2" borderId="0" xfId="0" applyFont="1" applyFill="1" applyBorder="1" applyAlignment="1" applyProtection="1">
      <alignment horizontal="left"/>
    </xf>
    <xf numFmtId="0" fontId="8" fillId="4" borderId="2" xfId="0" applyFont="1" applyFill="1" applyBorder="1" applyAlignment="1" applyProtection="1">
      <alignment horizontal="left"/>
    </xf>
    <xf numFmtId="0" fontId="8" fillId="4" borderId="3" xfId="0" applyFont="1" applyFill="1" applyBorder="1" applyAlignment="1" applyProtection="1">
      <alignment horizontal="left"/>
    </xf>
  </cellXfs>
  <cellStyles count="5">
    <cellStyle name="Komma" xfId="1" builtinId="3"/>
    <cellStyle name="Link" xfId="2" builtinId="8"/>
    <cellStyle name="Normal" xfId="0" builtinId="0"/>
    <cellStyle name="Normal 12" xfId="3" xr:uid="{00000000-0005-0000-0000-000003000000}"/>
    <cellStyle name="Procent" xfId="4" builtinId="5"/>
  </cellStyles>
  <dxfs count="0"/>
  <tableStyles count="0" defaultTableStyle="TableStyleMedium2" defaultPivotStyle="PivotStyleLight16"/>
  <colors>
    <mruColors>
      <color rgb="FF650816"/>
      <color rgb="FFF2DCDB"/>
      <color rgb="FFB6DDF3"/>
      <color rgb="FFD9D9D9"/>
      <color rgb="FF212121"/>
      <color rgb="FF4C4C4C"/>
      <color rgb="FFBFBFBF"/>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dimension ref="A1:H50"/>
  <sheetViews>
    <sheetView showGridLines="0" tabSelected="1" zoomScaleNormal="100" workbookViewId="0"/>
  </sheetViews>
  <sheetFormatPr defaultColWidth="0" defaultRowHeight="15" zeroHeight="1" x14ac:dyDescent="0.25"/>
  <cols>
    <col min="1" max="1" width="11" style="2" customWidth="1"/>
    <col min="2" max="3" width="9.140625" style="2" customWidth="1"/>
    <col min="4" max="4" width="11.7109375" style="2" customWidth="1"/>
    <col min="5" max="5" width="11.5703125" style="2" customWidth="1"/>
    <col min="6" max="6" width="9.140625" style="2" customWidth="1"/>
    <col min="7" max="7" width="21.5703125" style="2" customWidth="1"/>
    <col min="8" max="8" width="0" style="2" hidden="1" customWidth="1"/>
    <col min="9"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
      <c r="C3" s="1"/>
      <c r="D3" s="1"/>
      <c r="E3" s="1"/>
      <c r="F3" s="1"/>
      <c r="G3" s="1"/>
    </row>
    <row r="4" spans="1:7" ht="15" customHeight="1" x14ac:dyDescent="0.25">
      <c r="A4" s="1"/>
      <c r="B4" s="1"/>
      <c r="C4" s="1"/>
      <c r="D4" s="1"/>
      <c r="E4" s="1"/>
      <c r="F4" s="1"/>
      <c r="G4" s="1"/>
    </row>
    <row r="5" spans="1:7" x14ac:dyDescent="0.25">
      <c r="A5" s="1"/>
      <c r="B5" s="1"/>
      <c r="C5" s="1"/>
      <c r="D5" s="1"/>
      <c r="E5" s="1"/>
      <c r="F5" s="1"/>
      <c r="G5" s="1"/>
    </row>
    <row r="6" spans="1:7" ht="15" customHeight="1" x14ac:dyDescent="0.25">
      <c r="A6" s="1"/>
      <c r="B6" s="3"/>
      <c r="C6" s="97" t="s">
        <v>4</v>
      </c>
      <c r="D6" s="97"/>
      <c r="E6" s="97"/>
      <c r="F6" s="97"/>
      <c r="G6" s="3"/>
    </row>
    <row r="7" spans="1:7" ht="15" customHeight="1" x14ac:dyDescent="0.25">
      <c r="A7" s="1"/>
      <c r="B7" s="3"/>
      <c r="C7" s="97"/>
      <c r="D7" s="97"/>
      <c r="E7" s="97"/>
      <c r="F7" s="97"/>
      <c r="G7" s="3"/>
    </row>
    <row r="8" spans="1:7" ht="15.75" x14ac:dyDescent="0.25">
      <c r="A8" s="1"/>
      <c r="B8" s="4"/>
      <c r="C8" s="102" t="s">
        <v>229</v>
      </c>
      <c r="D8" s="102"/>
      <c r="E8" s="102"/>
      <c r="F8" s="102"/>
      <c r="G8" s="4"/>
    </row>
    <row r="9" spans="1:7" x14ac:dyDescent="0.25">
      <c r="A9" s="1"/>
      <c r="B9" s="5"/>
      <c r="C9" s="5"/>
      <c r="D9" s="5"/>
      <c r="E9" s="5"/>
      <c r="F9" s="5"/>
      <c r="G9" s="5"/>
    </row>
    <row r="10" spans="1:7" x14ac:dyDescent="0.25">
      <c r="A10" s="1"/>
      <c r="B10" s="5"/>
      <c r="C10" s="5"/>
      <c r="D10" s="5"/>
      <c r="E10" s="5"/>
      <c r="F10" s="5"/>
      <c r="G10" s="5"/>
    </row>
    <row r="11" spans="1:7" x14ac:dyDescent="0.25">
      <c r="A11" s="1"/>
      <c r="B11" s="5"/>
      <c r="C11" s="101" t="s">
        <v>5</v>
      </c>
      <c r="D11" s="101"/>
      <c r="E11" s="101"/>
      <c r="F11" s="101"/>
      <c r="G11" s="5"/>
    </row>
    <row r="12" spans="1:7" x14ac:dyDescent="0.25">
      <c r="A12" s="1"/>
      <c r="B12" s="1"/>
      <c r="C12" s="1"/>
      <c r="D12" s="1"/>
      <c r="E12" s="1"/>
      <c r="F12" s="1"/>
      <c r="G12" s="5"/>
    </row>
    <row r="13" spans="1:7" x14ac:dyDescent="0.25">
      <c r="A13" s="1"/>
      <c r="B13" s="6" t="s">
        <v>6</v>
      </c>
      <c r="C13" s="103" t="s">
        <v>127</v>
      </c>
      <c r="D13" s="104"/>
      <c r="E13" s="104"/>
      <c r="F13" s="105"/>
      <c r="G13" s="5"/>
    </row>
    <row r="14" spans="1:7" x14ac:dyDescent="0.25">
      <c r="A14" s="1"/>
      <c r="B14" s="6" t="s">
        <v>16</v>
      </c>
      <c r="C14" s="94" t="s">
        <v>186</v>
      </c>
      <c r="D14" s="95"/>
      <c r="E14" s="95"/>
      <c r="F14" s="96"/>
      <c r="G14" s="5"/>
    </row>
    <row r="15" spans="1:7" x14ac:dyDescent="0.25">
      <c r="A15" s="1"/>
      <c r="B15" s="6" t="s">
        <v>30</v>
      </c>
      <c r="C15" s="94" t="s">
        <v>149</v>
      </c>
      <c r="D15" s="95"/>
      <c r="E15" s="95"/>
      <c r="F15" s="96"/>
      <c r="G15" s="5"/>
    </row>
    <row r="16" spans="1:7" x14ac:dyDescent="0.25">
      <c r="A16" s="1"/>
      <c r="B16" s="6" t="s">
        <v>31</v>
      </c>
      <c r="C16" s="94" t="s">
        <v>151</v>
      </c>
      <c r="D16" s="95"/>
      <c r="E16" s="95"/>
      <c r="F16" s="96"/>
      <c r="G16" s="5"/>
    </row>
    <row r="17" spans="1:8" x14ac:dyDescent="0.25">
      <c r="A17" s="1"/>
      <c r="B17" s="6" t="s">
        <v>61</v>
      </c>
      <c r="C17" s="94" t="s">
        <v>152</v>
      </c>
      <c r="D17" s="95"/>
      <c r="E17" s="95"/>
      <c r="F17" s="96"/>
      <c r="G17" s="5"/>
    </row>
    <row r="18" spans="1:8" x14ac:dyDescent="0.25">
      <c r="A18" s="1"/>
      <c r="B18" s="6" t="s">
        <v>53</v>
      </c>
      <c r="C18" s="91" t="s">
        <v>45</v>
      </c>
      <c r="D18" s="92"/>
      <c r="E18" s="92"/>
      <c r="F18" s="93"/>
      <c r="G18" s="5"/>
    </row>
    <row r="19" spans="1:8" x14ac:dyDescent="0.25">
      <c r="A19" s="1"/>
      <c r="B19" s="6" t="s">
        <v>54</v>
      </c>
      <c r="C19" s="91" t="s">
        <v>46</v>
      </c>
      <c r="D19" s="92"/>
      <c r="E19" s="92"/>
      <c r="F19" s="93"/>
      <c r="G19" s="5"/>
    </row>
    <row r="20" spans="1:8" x14ac:dyDescent="0.25">
      <c r="A20" s="1"/>
      <c r="B20" s="6" t="s">
        <v>7</v>
      </c>
      <c r="C20" s="91" t="s">
        <v>10</v>
      </c>
      <c r="D20" s="92"/>
      <c r="E20" s="92"/>
      <c r="F20" s="93"/>
      <c r="G20" s="5"/>
    </row>
    <row r="21" spans="1:8" x14ac:dyDescent="0.25">
      <c r="A21" s="1"/>
      <c r="B21" s="6" t="s">
        <v>55</v>
      </c>
      <c r="C21" s="98" t="s">
        <v>12</v>
      </c>
      <c r="D21" s="99"/>
      <c r="E21" s="99"/>
      <c r="F21" s="100"/>
      <c r="G21" s="5"/>
    </row>
    <row r="22" spans="1:8" x14ac:dyDescent="0.25">
      <c r="A22" s="1"/>
      <c r="B22" s="6" t="s">
        <v>39</v>
      </c>
      <c r="C22" s="85" t="s">
        <v>153</v>
      </c>
      <c r="D22" s="86"/>
      <c r="E22" s="86"/>
      <c r="F22" s="87"/>
      <c r="G22" s="5"/>
    </row>
    <row r="23" spans="1:8" x14ac:dyDescent="0.25">
      <c r="A23" s="1"/>
      <c r="B23" s="6" t="s">
        <v>8</v>
      </c>
      <c r="C23" s="85" t="s">
        <v>112</v>
      </c>
      <c r="D23" s="86"/>
      <c r="E23" s="86"/>
      <c r="F23" s="87"/>
      <c r="G23" s="5"/>
    </row>
    <row r="24" spans="1:8" x14ac:dyDescent="0.25">
      <c r="A24" s="1"/>
      <c r="B24" s="6" t="s">
        <v>9</v>
      </c>
      <c r="C24" s="85" t="s">
        <v>154</v>
      </c>
      <c r="D24" s="86"/>
      <c r="E24" s="86"/>
      <c r="F24" s="87"/>
      <c r="G24" s="5"/>
    </row>
    <row r="25" spans="1:8" x14ac:dyDescent="0.25">
      <c r="A25" s="1"/>
      <c r="B25" s="6" t="s">
        <v>97</v>
      </c>
      <c r="C25" s="85" t="s">
        <v>91</v>
      </c>
      <c r="D25" s="86"/>
      <c r="E25" s="86"/>
      <c r="F25" s="87"/>
      <c r="G25" s="1"/>
    </row>
    <row r="26" spans="1:8" x14ac:dyDescent="0.25">
      <c r="A26" s="1"/>
      <c r="B26" s="6" t="s">
        <v>98</v>
      </c>
      <c r="C26" s="85" t="s">
        <v>40</v>
      </c>
      <c r="D26" s="86"/>
      <c r="E26" s="86"/>
      <c r="F26" s="87"/>
      <c r="G26" s="1"/>
    </row>
    <row r="27" spans="1:8" x14ac:dyDescent="0.25">
      <c r="A27" s="1"/>
      <c r="B27" s="6" t="s">
        <v>99</v>
      </c>
      <c r="C27" s="85" t="s">
        <v>41</v>
      </c>
      <c r="D27" s="86"/>
      <c r="E27" s="86"/>
      <c r="F27" s="87"/>
      <c r="G27" s="1"/>
    </row>
    <row r="28" spans="1:8" x14ac:dyDescent="0.25">
      <c r="A28" s="1"/>
      <c r="B28" s="6" t="s">
        <v>15</v>
      </c>
      <c r="C28" s="85" t="s">
        <v>42</v>
      </c>
      <c r="D28" s="86"/>
      <c r="E28" s="86"/>
      <c r="F28" s="87"/>
      <c r="G28" s="1"/>
      <c r="H28" s="2" t="s">
        <v>150</v>
      </c>
    </row>
    <row r="29" spans="1:8" x14ac:dyDescent="0.25">
      <c r="A29" s="1"/>
      <c r="B29" s="6" t="s">
        <v>33</v>
      </c>
      <c r="C29" s="85" t="s">
        <v>68</v>
      </c>
      <c r="D29" s="86"/>
      <c r="E29" s="86"/>
      <c r="F29" s="87"/>
      <c r="G29" s="1"/>
    </row>
    <row r="30" spans="1:8" x14ac:dyDescent="0.25">
      <c r="A30" s="1"/>
      <c r="B30" s="6" t="s">
        <v>34</v>
      </c>
      <c r="C30" s="85" t="s">
        <v>32</v>
      </c>
      <c r="D30" s="86"/>
      <c r="E30" s="86"/>
      <c r="F30" s="87"/>
      <c r="G30" s="1"/>
    </row>
    <row r="31" spans="1:8" x14ac:dyDescent="0.25">
      <c r="A31" s="1"/>
      <c r="B31" s="6" t="s">
        <v>100</v>
      </c>
      <c r="C31" s="88" t="s">
        <v>52</v>
      </c>
      <c r="D31" s="89"/>
      <c r="E31" s="89"/>
      <c r="F31" s="90"/>
      <c r="G31" s="1"/>
    </row>
    <row r="32" spans="1:8"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hidden="1" x14ac:dyDescent="0.25">
      <c r="A50" s="44"/>
      <c r="B50" s="44"/>
      <c r="C50" s="44"/>
      <c r="D50" s="44"/>
      <c r="E50" s="44"/>
      <c r="F50" s="44"/>
      <c r="G50" s="44"/>
    </row>
  </sheetData>
  <sheetProtection algorithmName="SHA-512" hashValue="CIZvhP4VSBb6EmHBvjGJ2r/DfhhZF4AK2KqC4BZmeOhbbQQ0TGAhCqFlHHVDa2DQeanKhs0m1GjC7pX6v4zzqA==" saltValue="hHdVW1AC0HyEkwLwwRx3AQ==" spinCount="100000" sheet="1" objects="1" scenarios="1"/>
  <mergeCells count="22">
    <mergeCell ref="C14:F14"/>
    <mergeCell ref="C6:F7"/>
    <mergeCell ref="C21:F21"/>
    <mergeCell ref="C22:F22"/>
    <mergeCell ref="C11:F11"/>
    <mergeCell ref="C8:F8"/>
    <mergeCell ref="C15:F15"/>
    <mergeCell ref="C16:F16"/>
    <mergeCell ref="C19:F19"/>
    <mergeCell ref="C13:F13"/>
    <mergeCell ref="C17:F17"/>
    <mergeCell ref="C20:F20"/>
    <mergeCell ref="C30:F30"/>
    <mergeCell ref="C31:F31"/>
    <mergeCell ref="C18:F18"/>
    <mergeCell ref="C25:F25"/>
    <mergeCell ref="C26:F26"/>
    <mergeCell ref="C29:F29"/>
    <mergeCell ref="C27:F27"/>
    <mergeCell ref="C28:F28"/>
    <mergeCell ref="C24:F24"/>
    <mergeCell ref="C23:F23"/>
  </mergeCells>
  <hyperlinks>
    <hyperlink ref="C14:F14" location="'Fane 2.2. Økonomisk ramme 2026'!A1" display="Vejledende økonomisk ramme for 2026" xr:uid="{00000000-0004-0000-0000-000000000000}"/>
    <hyperlink ref="C26:F26" location="'Fane 11.1. Varige tillæg'!A1" display="Varige tillæg" xr:uid="{00000000-0004-0000-0000-000001000000}"/>
    <hyperlink ref="C29:F29" location="'Fane 13. Tilknyttet virksomhed'!A1" display="Tilknyttet virksomhed" xr:uid="{00000000-0004-0000-0000-000002000000}"/>
    <hyperlink ref="C30:F30" location="'Fane 14. Bortfald'!A1" display="Bortfald" xr:uid="{00000000-0004-0000-0000-000003000000}"/>
    <hyperlink ref="C13:F13" location="'Fane 2.1 Økonomisk ramme 2025'!A1" display="Samlet økonomisk ramme for 2025" xr:uid="{00000000-0004-0000-0000-000004000000}"/>
    <hyperlink ref="C16:F16" location="'Fane 2.4. Økonomisk ramme 2028'!A1" display="Vejledende økonomisk ramme for 2028" xr:uid="{00000000-0004-0000-0000-000005000000}"/>
    <hyperlink ref="C15:F15" location="'Fane 2.3. Økonomisk ramme 2027'!A1" display="Vejledende økonomisk ramme for 2027" xr:uid="{00000000-0004-0000-0000-000006000000}"/>
    <hyperlink ref="C22:F22" location="'Fane 7. Kontrol af ØR2023'!A1" display="Kontrol af den økonomiske ramme for 2023" xr:uid="{00000000-0004-0000-0000-000007000000}"/>
    <hyperlink ref="C25:F25" location="'Fane 10. Anlægsprojekter (§ 19)'!A1" display="Anlægsprojekter (§ 19) " xr:uid="{00000000-0004-0000-0000-000008000000}"/>
    <hyperlink ref="C31:F31" location="'Fane 15. Nøgletal'!A1" display="Nøgletal" xr:uid="{00000000-0004-0000-0000-000009000000}"/>
    <hyperlink ref="C17:F17" location="'Fane 3. Omkostninger i ØR2024'!A1" display="Omkostninger i ØR2024" xr:uid="{00000000-0004-0000-0000-00000A000000}"/>
    <hyperlink ref="C27:F27" location="'Fane 11.2. Engangstillæg'!A1" display="Engangstillæg" xr:uid="{00000000-0004-0000-0000-00000B000000}"/>
    <hyperlink ref="C28:F28" location="'Fane 12. Periodevise driftsomk.'!A1" display="Periodevise driftsomkostninger" xr:uid="{00000000-0004-0000-0000-00000C000000}"/>
    <hyperlink ref="C24:F24" location="'Fane 9. Korrektion af ØR2023'!A1" display="Korrektion af den økonomiske ramme for 2023" xr:uid="{00000000-0004-0000-0000-00000D000000}"/>
    <hyperlink ref="C21:F21" location="'Fane 6. Ikke-påvirkelige omk.'!A1" display="Ikke-påvirkelige omkostninger" xr:uid="{00000000-0004-0000-0000-00000E000000}"/>
    <hyperlink ref="C18:F18" location="'Fane 4.1. Gen. krav - drift'!A1" display="Generelt effektiviseringskrav på drift" xr:uid="{00000000-0004-0000-0000-00000F000000}"/>
    <hyperlink ref="C20:F20" location="'Fane 5. Individuelt eff. krav'!A1" display="Individuelt effektiviseringskrav" xr:uid="{00000000-0004-0000-0000-000010000000}"/>
    <hyperlink ref="C19:F19" location="'Fane 4.2. Gen. krav - anlæg'!A1" display="Generelt effektiviseringskrav på anlæg" xr:uid="{00000000-0004-0000-0000-000011000000}"/>
    <hyperlink ref="C23:F23" location="'Fane 8. Skattesagen'!A1" display="Skattesagen" xr:uid="{00000000-0004-0000-0000-000012000000}"/>
  </hyperlinks>
  <pageMargins left="0.71875"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5"/>
  <dimension ref="A1:E56"/>
  <sheetViews>
    <sheetView showGridLines="0" zoomScaleNormal="100" workbookViewId="0"/>
  </sheetViews>
  <sheetFormatPr defaultColWidth="0" defaultRowHeight="15" zeroHeight="1" x14ac:dyDescent="0.25"/>
  <cols>
    <col min="1" max="1" width="5.28515625" style="2" customWidth="1"/>
    <col min="2" max="2" width="56.28515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6" t="s">
        <v>58</v>
      </c>
      <c r="C3" s="106"/>
      <c r="D3" s="106"/>
      <c r="E3" s="1"/>
    </row>
    <row r="4" spans="1:5" ht="15" customHeight="1" x14ac:dyDescent="0.25">
      <c r="A4" s="1"/>
      <c r="B4" s="106"/>
      <c r="C4" s="106"/>
      <c r="D4" s="106"/>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110" t="s">
        <v>165</v>
      </c>
      <c r="C8" s="111"/>
      <c r="D8" s="112"/>
      <c r="E8" s="1"/>
    </row>
    <row r="9" spans="1:5" ht="15" customHeight="1" x14ac:dyDescent="0.25">
      <c r="A9" s="1"/>
      <c r="B9" s="27" t="s">
        <v>28</v>
      </c>
      <c r="C9" s="67" t="s">
        <v>166</v>
      </c>
      <c r="D9" s="11"/>
      <c r="E9" s="1"/>
    </row>
    <row r="10" spans="1:5" ht="15" customHeight="1" x14ac:dyDescent="0.25">
      <c r="A10" s="1"/>
      <c r="B10" s="73" t="s">
        <v>226</v>
      </c>
      <c r="C10" s="74">
        <v>75051</v>
      </c>
      <c r="D10" s="14" t="s">
        <v>3</v>
      </c>
      <c r="E10" s="1"/>
    </row>
    <row r="11" spans="1:5" ht="15" customHeight="1" x14ac:dyDescent="0.25">
      <c r="A11" s="1"/>
      <c r="B11" s="73" t="s">
        <v>227</v>
      </c>
      <c r="C11" s="74">
        <v>125881</v>
      </c>
      <c r="D11" s="14" t="s">
        <v>3</v>
      </c>
      <c r="E11" s="1"/>
    </row>
    <row r="12" spans="1:5" x14ac:dyDescent="0.25">
      <c r="A12" s="1"/>
      <c r="B12" s="73" t="s">
        <v>228</v>
      </c>
      <c r="C12" s="74">
        <v>596571</v>
      </c>
      <c r="D12" s="14" t="s">
        <v>3</v>
      </c>
      <c r="E12" s="1"/>
    </row>
    <row r="13" spans="1:5" x14ac:dyDescent="0.25">
      <c r="A13" s="1"/>
      <c r="B13" s="73"/>
      <c r="C13" s="74"/>
      <c r="D13" s="14" t="s">
        <v>3</v>
      </c>
      <c r="E13" s="1"/>
    </row>
    <row r="14" spans="1:5" x14ac:dyDescent="0.25">
      <c r="A14" s="1"/>
      <c r="B14" s="73"/>
      <c r="C14" s="74"/>
      <c r="D14" s="14" t="s">
        <v>3</v>
      </c>
      <c r="E14" s="1"/>
    </row>
    <row r="15" spans="1:5" x14ac:dyDescent="0.25">
      <c r="A15" s="1"/>
      <c r="B15" s="73"/>
      <c r="C15" s="74"/>
      <c r="D15" s="14" t="s">
        <v>3</v>
      </c>
      <c r="E15" s="1"/>
    </row>
    <row r="16" spans="1:5" x14ac:dyDescent="0.25">
      <c r="A16" s="1"/>
      <c r="B16" s="73"/>
      <c r="C16" s="74"/>
      <c r="D16" s="14" t="s">
        <v>3</v>
      </c>
      <c r="E16" s="1"/>
    </row>
    <row r="17" spans="1:5" x14ac:dyDescent="0.25">
      <c r="A17" s="1"/>
      <c r="B17" s="73"/>
      <c r="C17" s="74"/>
      <c r="D17" s="14" t="s">
        <v>3</v>
      </c>
      <c r="E17" s="1"/>
    </row>
    <row r="18" spans="1:5" x14ac:dyDescent="0.25">
      <c r="A18" s="1"/>
      <c r="B18" s="73"/>
      <c r="C18" s="74"/>
      <c r="D18" s="14" t="s">
        <v>3</v>
      </c>
      <c r="E18" s="1"/>
    </row>
    <row r="19" spans="1:5" x14ac:dyDescent="0.25">
      <c r="A19" s="1"/>
      <c r="B19" s="73"/>
      <c r="C19" s="74"/>
      <c r="D19" s="14" t="s">
        <v>3</v>
      </c>
      <c r="E19" s="1"/>
    </row>
    <row r="20" spans="1:5" x14ac:dyDescent="0.25">
      <c r="A20" s="1"/>
      <c r="B20" s="33" t="s">
        <v>167</v>
      </c>
      <c r="C20" s="12">
        <f>SUM(C10:C19)</f>
        <v>797503</v>
      </c>
      <c r="D20" s="13" t="s">
        <v>3</v>
      </c>
      <c r="E20" s="1"/>
    </row>
    <row r="21" spans="1:5" x14ac:dyDescent="0.25">
      <c r="A21" s="1"/>
      <c r="B21" s="33" t="s">
        <v>168</v>
      </c>
      <c r="C21" s="12">
        <f>C20*(1+'Fane 15. Nøgletal'!C10)^2</f>
        <v>906757.47376206995</v>
      </c>
      <c r="D21" s="13" t="s">
        <v>3</v>
      </c>
      <c r="E21" s="1"/>
    </row>
    <row r="22" spans="1:5" x14ac:dyDescent="0.25">
      <c r="A22" s="1"/>
      <c r="B22" s="16"/>
      <c r="C22" s="15"/>
      <c r="D22" s="15"/>
      <c r="E22" s="1"/>
    </row>
    <row r="23" spans="1:5" x14ac:dyDescent="0.25">
      <c r="A23" s="1"/>
      <c r="B23" s="16"/>
      <c r="C23" s="15"/>
      <c r="D23" s="15"/>
      <c r="E23" s="1"/>
    </row>
    <row r="24" spans="1:5" x14ac:dyDescent="0.25">
      <c r="A24" s="1"/>
      <c r="B24" s="110" t="s">
        <v>60</v>
      </c>
      <c r="C24" s="111"/>
      <c r="D24" s="112"/>
      <c r="E24" s="1"/>
    </row>
    <row r="25" spans="1:5" x14ac:dyDescent="0.25">
      <c r="A25" s="1"/>
      <c r="B25" s="37" t="s">
        <v>72</v>
      </c>
      <c r="C25" s="9">
        <v>0</v>
      </c>
      <c r="D25" s="14" t="s">
        <v>3</v>
      </c>
      <c r="E25" s="1"/>
    </row>
    <row r="26" spans="1:5" x14ac:dyDescent="0.25">
      <c r="A26" s="1"/>
      <c r="B26" s="37" t="s">
        <v>83</v>
      </c>
      <c r="C26" s="9">
        <v>0</v>
      </c>
      <c r="D26" s="14" t="s">
        <v>3</v>
      </c>
      <c r="E26" s="1"/>
    </row>
    <row r="27" spans="1:5" x14ac:dyDescent="0.25">
      <c r="A27" s="1"/>
      <c r="B27" s="37" t="s">
        <v>148</v>
      </c>
      <c r="C27" s="9">
        <v>0</v>
      </c>
      <c r="D27" s="14" t="s">
        <v>3</v>
      </c>
      <c r="E27" s="1"/>
    </row>
    <row r="28" spans="1:5" x14ac:dyDescent="0.25">
      <c r="A28" s="1"/>
      <c r="B28" s="34" t="s">
        <v>169</v>
      </c>
      <c r="C28" s="9">
        <v>0</v>
      </c>
      <c r="D28" s="36" t="s">
        <v>3</v>
      </c>
      <c r="E28" s="1"/>
    </row>
    <row r="29" spans="1:5" x14ac:dyDescent="0.25">
      <c r="A29" s="1"/>
      <c r="B29" s="110"/>
      <c r="C29" s="111"/>
      <c r="D29" s="112"/>
      <c r="E29" s="1"/>
    </row>
    <row r="30" spans="1:5" x14ac:dyDescent="0.25">
      <c r="A30" s="1"/>
      <c r="B30" s="1"/>
      <c r="C30" s="1"/>
      <c r="D30" s="1"/>
      <c r="E30" s="1"/>
    </row>
    <row r="31" spans="1:5" x14ac:dyDescent="0.25">
      <c r="A31" s="1"/>
      <c r="B31" s="1"/>
      <c r="C31" s="1"/>
      <c r="D31" s="1"/>
      <c r="E31" s="1"/>
    </row>
    <row r="32" spans="1:5" x14ac:dyDescent="0.25">
      <c r="A32" s="1"/>
      <c r="B32" s="110" t="s">
        <v>47</v>
      </c>
      <c r="C32" s="111"/>
      <c r="D32" s="112"/>
      <c r="E32" s="1"/>
    </row>
    <row r="33" spans="1:5" x14ac:dyDescent="0.25">
      <c r="A33" s="1"/>
      <c r="B33" s="37" t="s">
        <v>72</v>
      </c>
      <c r="C33" s="9">
        <v>0</v>
      </c>
      <c r="D33" s="14" t="s">
        <v>3</v>
      </c>
      <c r="E33" s="1"/>
    </row>
    <row r="34" spans="1:5" x14ac:dyDescent="0.25">
      <c r="A34" s="1"/>
      <c r="B34" s="37" t="s">
        <v>83</v>
      </c>
      <c r="C34" s="9">
        <v>0</v>
      </c>
      <c r="D34" s="14" t="s">
        <v>3</v>
      </c>
      <c r="E34" s="1"/>
    </row>
    <row r="35" spans="1:5" x14ac:dyDescent="0.25">
      <c r="A35" s="1"/>
      <c r="B35" s="37" t="s">
        <v>148</v>
      </c>
      <c r="C35" s="9">
        <v>0</v>
      </c>
      <c r="D35" s="14" t="s">
        <v>3</v>
      </c>
      <c r="E35" s="1"/>
    </row>
    <row r="36" spans="1:5" x14ac:dyDescent="0.25">
      <c r="A36" s="1"/>
      <c r="B36" s="34" t="s">
        <v>169</v>
      </c>
      <c r="C36" s="9">
        <v>0</v>
      </c>
      <c r="D36" s="36" t="s">
        <v>3</v>
      </c>
      <c r="E36" s="1"/>
    </row>
    <row r="37" spans="1:5" x14ac:dyDescent="0.25">
      <c r="A37" s="1"/>
      <c r="B37" s="110"/>
      <c r="C37" s="111"/>
      <c r="D37" s="112"/>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hidden="1" x14ac:dyDescent="0.25">
      <c r="A50" s="44"/>
      <c r="B50" s="44"/>
      <c r="C50" s="44"/>
      <c r="D50" s="44"/>
      <c r="E50" s="44"/>
    </row>
    <row r="51" spans="1:5" hidden="1" x14ac:dyDescent="0.25">
      <c r="A51" s="44"/>
      <c r="B51" s="44"/>
      <c r="C51" s="44"/>
      <c r="D51" s="44"/>
      <c r="E51" s="44"/>
    </row>
    <row r="52" spans="1:5" hidden="1" x14ac:dyDescent="0.25">
      <c r="A52" s="44"/>
      <c r="B52" s="44"/>
      <c r="C52" s="44"/>
      <c r="D52" s="44"/>
      <c r="E52" s="44"/>
    </row>
    <row r="53" spans="1:5" hidden="1" x14ac:dyDescent="0.25">
      <c r="A53" s="44"/>
      <c r="B53" s="44"/>
      <c r="C53" s="44"/>
      <c r="D53" s="44"/>
      <c r="E53" s="44"/>
    </row>
    <row r="54" spans="1:5" hidden="1" x14ac:dyDescent="0.25">
      <c r="A54" s="44"/>
      <c r="B54" s="44"/>
      <c r="C54" s="44"/>
      <c r="D54" s="44"/>
      <c r="E54" s="44"/>
    </row>
    <row r="55" spans="1:5" hidden="1" x14ac:dyDescent="0.25">
      <c r="A55" s="44"/>
      <c r="B55" s="44"/>
      <c r="C55" s="44"/>
      <c r="D55" s="44"/>
      <c r="E55" s="44"/>
    </row>
    <row r="56" spans="1:5" hidden="1" x14ac:dyDescent="0.25">
      <c r="A56" s="44"/>
      <c r="B56" s="44"/>
      <c r="C56" s="44"/>
      <c r="D56" s="44"/>
      <c r="E56" s="44"/>
    </row>
  </sheetData>
  <sheetProtection algorithmName="SHA-512" hashValue="n/06vCbAul6d4D11CVK49UawOQxiDAhg8aCG+BcYGeGGjrKAOO0C2N7s5sjOmdxPalIOxFT0H8HgSuRueQW9hA==" saltValue="0aXqfyF7w8Lp/UyY+NNKHw==" spinCount="100000" sheet="1" objects="1" scenarios="1"/>
  <mergeCells count="6">
    <mergeCell ref="B37:D37"/>
    <mergeCell ref="B3:D4"/>
    <mergeCell ref="B8:D8"/>
    <mergeCell ref="B24:D24"/>
    <mergeCell ref="B32:D32"/>
    <mergeCell ref="B29:D29"/>
  </mergeCells>
  <pageMargins left="0.75"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Ark21"/>
  <dimension ref="A1:E53"/>
  <sheetViews>
    <sheetView showGridLines="0" zoomScaleNormal="100" workbookViewId="0"/>
  </sheetViews>
  <sheetFormatPr defaultColWidth="0" defaultRowHeight="15" zeroHeight="1" x14ac:dyDescent="0.25"/>
  <cols>
    <col min="1" max="1" width="5.28515625" style="2" customWidth="1"/>
    <col min="2" max="2" width="56.28515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8" t="s">
        <v>201</v>
      </c>
      <c r="C3" s="108"/>
      <c r="D3" s="108"/>
      <c r="E3" s="1"/>
    </row>
    <row r="4" spans="1:5" ht="15" customHeight="1" x14ac:dyDescent="0.25">
      <c r="A4" s="1"/>
      <c r="B4" s="108"/>
      <c r="C4" s="108"/>
      <c r="D4" s="108"/>
      <c r="E4" s="1"/>
    </row>
    <row r="5" spans="1:5" ht="15" customHeight="1" x14ac:dyDescent="0.25">
      <c r="A5" s="1"/>
      <c r="B5" s="108"/>
      <c r="C5" s="108"/>
      <c r="D5" s="108"/>
      <c r="E5" s="1"/>
    </row>
    <row r="6" spans="1:5" ht="15" customHeight="1" x14ac:dyDescent="0.25">
      <c r="A6" s="1"/>
      <c r="B6" s="76"/>
      <c r="C6" s="76"/>
      <c r="D6" s="76"/>
      <c r="E6" s="1"/>
    </row>
    <row r="7" spans="1:5" x14ac:dyDescent="0.25">
      <c r="A7" s="1"/>
      <c r="B7" s="1"/>
      <c r="C7" s="1"/>
      <c r="D7" s="1"/>
      <c r="E7" s="1"/>
    </row>
    <row r="8" spans="1:5" x14ac:dyDescent="0.25">
      <c r="A8" s="1"/>
      <c r="B8" s="110" t="s">
        <v>77</v>
      </c>
      <c r="C8" s="111"/>
      <c r="D8" s="112"/>
      <c r="E8" s="1"/>
    </row>
    <row r="9" spans="1:5" x14ac:dyDescent="0.25">
      <c r="A9" s="1"/>
      <c r="B9" s="65" t="s">
        <v>204</v>
      </c>
      <c r="C9" s="9">
        <v>3785792.8374539465</v>
      </c>
      <c r="D9" s="14" t="s">
        <v>3</v>
      </c>
      <c r="E9" s="1"/>
    </row>
    <row r="10" spans="1:5" x14ac:dyDescent="0.25">
      <c r="A10" s="1"/>
      <c r="B10" s="33"/>
      <c r="C10" s="28"/>
      <c r="D10" s="19"/>
      <c r="E10" s="1"/>
    </row>
    <row r="11" spans="1:5" ht="53.25" customHeight="1" x14ac:dyDescent="0.25">
      <c r="A11" s="1"/>
      <c r="B11" s="121" t="s">
        <v>212</v>
      </c>
      <c r="C11" s="122"/>
      <c r="D11" s="123"/>
      <c r="E11" s="1"/>
    </row>
    <row r="12" spans="1:5" x14ac:dyDescent="0.25">
      <c r="A12" s="1"/>
      <c r="B12" s="1"/>
      <c r="C12" s="1"/>
      <c r="D12" s="1"/>
      <c r="E12" s="1"/>
    </row>
    <row r="13" spans="1:5" x14ac:dyDescent="0.25">
      <c r="A13" s="1"/>
      <c r="B13" s="110" t="s">
        <v>78</v>
      </c>
      <c r="C13" s="111"/>
      <c r="D13" s="112"/>
      <c r="E13" s="1"/>
    </row>
    <row r="14" spans="1:5" x14ac:dyDescent="0.25">
      <c r="A14" s="1"/>
      <c r="B14" s="65" t="s">
        <v>202</v>
      </c>
      <c r="C14" s="9">
        <v>0</v>
      </c>
      <c r="D14" s="14" t="s">
        <v>3</v>
      </c>
      <c r="E14" s="1"/>
    </row>
    <row r="15" spans="1:5" x14ac:dyDescent="0.25">
      <c r="A15" s="1"/>
      <c r="B15" s="65" t="s">
        <v>203</v>
      </c>
      <c r="C15" s="9">
        <v>0</v>
      </c>
      <c r="D15" s="14" t="s">
        <v>3</v>
      </c>
      <c r="E15" s="1"/>
    </row>
    <row r="16" spans="1:5" x14ac:dyDescent="0.25">
      <c r="A16" s="1"/>
      <c r="B16" s="33"/>
      <c r="C16" s="28"/>
      <c r="D16" s="19"/>
      <c r="E16" s="1"/>
    </row>
    <row r="17" spans="1:5" ht="29.25" customHeight="1" x14ac:dyDescent="0.25">
      <c r="A17" s="1"/>
      <c r="B17" s="121" t="s">
        <v>121</v>
      </c>
      <c r="C17" s="122"/>
      <c r="D17" s="123"/>
      <c r="E17" s="1"/>
    </row>
    <row r="18" spans="1:5" x14ac:dyDescent="0.25">
      <c r="A18" s="1"/>
      <c r="B18" s="1"/>
      <c r="C18" s="1"/>
      <c r="D18" s="1"/>
      <c r="E18" s="1"/>
    </row>
    <row r="19" spans="1:5" x14ac:dyDescent="0.25">
      <c r="A19" s="1"/>
      <c r="B19" s="77" t="s">
        <v>205</v>
      </c>
      <c r="C19" s="78"/>
      <c r="D19" s="79"/>
      <c r="E19" s="1"/>
    </row>
    <row r="20" spans="1:5" x14ac:dyDescent="0.25">
      <c r="A20" s="1"/>
      <c r="B20" s="65" t="s">
        <v>206</v>
      </c>
      <c r="C20" s="9">
        <v>66883121.230046339</v>
      </c>
      <c r="D20" s="14" t="s">
        <v>3</v>
      </c>
      <c r="E20" s="1"/>
    </row>
    <row r="21" spans="1:5" x14ac:dyDescent="0.25">
      <c r="A21" s="1"/>
      <c r="B21" s="65" t="s">
        <v>207</v>
      </c>
      <c r="C21" s="9">
        <v>69298639</v>
      </c>
      <c r="D21" s="14" t="s">
        <v>3</v>
      </c>
      <c r="E21" s="1"/>
    </row>
    <row r="22" spans="1:5" x14ac:dyDescent="0.25">
      <c r="A22" s="1"/>
      <c r="B22" s="65" t="s">
        <v>29</v>
      </c>
      <c r="C22" s="9">
        <v>0</v>
      </c>
      <c r="D22" s="14" t="s">
        <v>3</v>
      </c>
      <c r="E22" s="1"/>
    </row>
    <row r="23" spans="1:5" x14ac:dyDescent="0.25">
      <c r="A23" s="1"/>
      <c r="B23" s="83" t="s">
        <v>208</v>
      </c>
      <c r="C23" s="57">
        <f>C20-C21-C22</f>
        <v>-2415517.7699536607</v>
      </c>
      <c r="D23" s="17" t="s">
        <v>3</v>
      </c>
      <c r="E23" s="1"/>
    </row>
    <row r="24" spans="1:5" x14ac:dyDescent="0.25">
      <c r="A24" s="1"/>
      <c r="B24" s="33"/>
      <c r="C24" s="28"/>
      <c r="D24" s="19"/>
      <c r="E24" s="1"/>
    </row>
    <row r="25" spans="1:5" x14ac:dyDescent="0.25">
      <c r="A25" s="1"/>
      <c r="B25" s="1"/>
      <c r="C25" s="1"/>
      <c r="D25" s="1"/>
      <c r="E25" s="1"/>
    </row>
    <row r="26" spans="1:5" x14ac:dyDescent="0.25">
      <c r="A26" s="1"/>
      <c r="B26" s="110" t="s">
        <v>209</v>
      </c>
      <c r="C26" s="111"/>
      <c r="D26" s="112"/>
      <c r="E26" s="1"/>
    </row>
    <row r="27" spans="1:5" x14ac:dyDescent="0.25">
      <c r="A27" s="1"/>
      <c r="B27" s="83" t="s">
        <v>210</v>
      </c>
      <c r="C27" s="57">
        <f>IF(AND(C15&lt;0,C23&gt;0,ABS(SUM(C14:C15))&lt;C23),ABS(C14),IF(AND(C15&lt;0,C23&gt;0,ABS(SUM(C14:C15))&gt;C23),SUM(C14,C23),C15))</f>
        <v>0</v>
      </c>
      <c r="D27" s="17" t="s">
        <v>3</v>
      </c>
      <c r="E27" s="1"/>
    </row>
    <row r="28" spans="1:5" x14ac:dyDescent="0.25">
      <c r="A28" s="1"/>
      <c r="B28" s="110"/>
      <c r="C28" s="111"/>
      <c r="D28" s="112"/>
      <c r="E28" s="1"/>
    </row>
    <row r="29" spans="1:5" x14ac:dyDescent="0.25">
      <c r="A29" s="1"/>
      <c r="B29" s="1"/>
      <c r="C29" s="1"/>
      <c r="D29" s="1"/>
      <c r="E29" s="1"/>
    </row>
    <row r="30" spans="1:5" x14ac:dyDescent="0.25">
      <c r="A30" s="1"/>
      <c r="B30" s="110" t="s">
        <v>211</v>
      </c>
      <c r="C30" s="111"/>
      <c r="D30" s="112"/>
      <c r="E30" s="1"/>
    </row>
    <row r="31" spans="1:5" x14ac:dyDescent="0.25">
      <c r="A31" s="1"/>
      <c r="B31" s="66" t="s">
        <v>69</v>
      </c>
      <c r="C31" s="58">
        <f>IF(AND(C9&gt;0,(C9+C23)&gt;0),0,IF(AND(C9&gt;0,(C9+C23)&lt;0),(C9+C23),IF(AND(C9&lt;0,C23&lt;0),C23,0)))</f>
        <v>0</v>
      </c>
      <c r="D31" s="14" t="s">
        <v>3</v>
      </c>
      <c r="E31" s="1"/>
    </row>
    <row r="32" spans="1:5" x14ac:dyDescent="0.25">
      <c r="A32" s="1"/>
      <c r="B32" s="66" t="s">
        <v>49</v>
      </c>
      <c r="C32" s="9">
        <v>2</v>
      </c>
      <c r="D32" s="14" t="s">
        <v>20</v>
      </c>
      <c r="E32" s="1"/>
    </row>
    <row r="33" spans="1:5" x14ac:dyDescent="0.25">
      <c r="A33" s="1"/>
      <c r="B33" s="67" t="s">
        <v>70</v>
      </c>
      <c r="C33" s="57">
        <f>C31/C32</f>
        <v>0</v>
      </c>
      <c r="D33" s="17" t="s">
        <v>3</v>
      </c>
      <c r="E33" s="1"/>
    </row>
    <row r="34" spans="1:5" x14ac:dyDescent="0.25">
      <c r="A34" s="1"/>
      <c r="B34" s="118"/>
      <c r="C34" s="119"/>
      <c r="D34" s="120"/>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hidden="1" x14ac:dyDescent="0.25">
      <c r="A46" s="44"/>
      <c r="B46" s="44"/>
      <c r="C46" s="44"/>
      <c r="D46" s="44"/>
      <c r="E46" s="44"/>
    </row>
    <row r="47" spans="1:5" hidden="1" x14ac:dyDescent="0.25">
      <c r="A47" s="44"/>
      <c r="B47" s="44"/>
      <c r="C47" s="44"/>
      <c r="D47" s="44"/>
      <c r="E47" s="44"/>
    </row>
    <row r="48" spans="1:5" hidden="1" x14ac:dyDescent="0.25">
      <c r="A48" s="44"/>
      <c r="B48" s="44"/>
      <c r="C48" s="44"/>
      <c r="D48" s="44"/>
      <c r="E48" s="44"/>
    </row>
    <row r="49" spans="1:5" hidden="1" x14ac:dyDescent="0.25">
      <c r="A49" s="44"/>
      <c r="B49" s="44"/>
      <c r="C49" s="44"/>
      <c r="D49" s="44"/>
      <c r="E49" s="44"/>
    </row>
    <row r="50" spans="1:5" hidden="1" x14ac:dyDescent="0.25">
      <c r="A50" s="44"/>
      <c r="B50" s="44"/>
      <c r="C50" s="44"/>
      <c r="D50" s="44"/>
      <c r="E50" s="44"/>
    </row>
    <row r="51" spans="1:5" hidden="1" x14ac:dyDescent="0.25">
      <c r="A51" s="44"/>
      <c r="B51" s="44"/>
      <c r="C51" s="44"/>
      <c r="D51" s="44"/>
      <c r="E51" s="44"/>
    </row>
    <row r="52" spans="1:5" hidden="1" x14ac:dyDescent="0.25">
      <c r="A52" s="44"/>
      <c r="B52" s="44"/>
      <c r="C52" s="44"/>
      <c r="D52" s="44"/>
      <c r="E52" s="44"/>
    </row>
    <row r="53" spans="1:5" hidden="1" x14ac:dyDescent="0.25">
      <c r="A53" s="44"/>
      <c r="E53" s="44"/>
    </row>
  </sheetData>
  <sheetProtection algorithmName="SHA-512" hashValue="9R8tbqfBRuYuOgrw8jJuHOrF5dPsoy/WvS5sl2PAwmLmQmuW/Wvovfy0zIpLIDuMzQEnrk4dmMSulmtmEN4nIQ==" saltValue="4YRyqv4Y8kOXt9CnFh/97w==" spinCount="100000" sheet="1" objects="1" scenarios="1"/>
  <mergeCells count="9">
    <mergeCell ref="B3:D5"/>
    <mergeCell ref="B30:D30"/>
    <mergeCell ref="B34:D34"/>
    <mergeCell ref="B28:D28"/>
    <mergeCell ref="B8:D8"/>
    <mergeCell ref="B11:D11"/>
    <mergeCell ref="B13:D13"/>
    <mergeCell ref="B17:D17"/>
    <mergeCell ref="B26:D26"/>
  </mergeCells>
  <pageMargins left="0.79166666666666663"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20"/>
  <dimension ref="A1:E49"/>
  <sheetViews>
    <sheetView zoomScaleNormal="100" workbookViewId="0"/>
  </sheetViews>
  <sheetFormatPr defaultColWidth="0" defaultRowHeight="15" zeroHeight="1" x14ac:dyDescent="0.25"/>
  <cols>
    <col min="1" max="1" width="5.28515625" style="56" customWidth="1"/>
    <col min="2" max="2" width="57.140625" style="56" customWidth="1"/>
    <col min="3" max="3" width="12.5703125" style="56" customWidth="1"/>
    <col min="4" max="4" width="3.140625" style="56" customWidth="1"/>
    <col min="5" max="5" width="5.28515625" style="56" customWidth="1"/>
    <col min="6" max="16384" width="9.140625" style="56" hidden="1"/>
  </cols>
  <sheetData>
    <row r="1" spans="1:5" x14ac:dyDescent="0.25">
      <c r="A1" s="1"/>
      <c r="B1" s="1"/>
      <c r="C1" s="1"/>
      <c r="D1" s="1"/>
      <c r="E1" s="1"/>
    </row>
    <row r="2" spans="1:5" x14ac:dyDescent="0.25">
      <c r="A2" s="1"/>
      <c r="B2" s="1"/>
      <c r="C2" s="1"/>
      <c r="D2" s="1"/>
      <c r="E2" s="1"/>
    </row>
    <row r="3" spans="1:5" ht="15" customHeight="1" x14ac:dyDescent="0.25">
      <c r="A3" s="1"/>
      <c r="B3" s="108" t="s">
        <v>101</v>
      </c>
      <c r="C3" s="108"/>
      <c r="D3" s="108"/>
      <c r="E3" s="1"/>
    </row>
    <row r="4" spans="1:5" ht="15" customHeight="1" x14ac:dyDescent="0.25">
      <c r="A4" s="1"/>
      <c r="B4" s="108"/>
      <c r="C4" s="108"/>
      <c r="D4" s="108"/>
      <c r="E4" s="1"/>
    </row>
    <row r="5" spans="1:5" x14ac:dyDescent="0.25">
      <c r="A5" s="1"/>
      <c r="B5" s="108"/>
      <c r="C5" s="108"/>
      <c r="D5" s="108"/>
      <c r="E5" s="1"/>
    </row>
    <row r="6" spans="1:5" x14ac:dyDescent="0.25">
      <c r="A6" s="1"/>
      <c r="B6" s="1"/>
      <c r="C6" s="1"/>
      <c r="D6" s="1"/>
      <c r="E6" s="1"/>
    </row>
    <row r="7" spans="1:5" x14ac:dyDescent="0.25">
      <c r="A7" s="1"/>
      <c r="B7" s="1"/>
      <c r="C7" s="1"/>
      <c r="D7" s="1"/>
      <c r="E7" s="1"/>
    </row>
    <row r="8" spans="1:5" x14ac:dyDescent="0.25">
      <c r="A8" s="1"/>
      <c r="B8" s="110" t="s">
        <v>120</v>
      </c>
      <c r="C8" s="111"/>
      <c r="D8" s="112"/>
      <c r="E8" s="1"/>
    </row>
    <row r="9" spans="1:5" ht="15" customHeight="1" x14ac:dyDescent="0.25">
      <c r="A9" s="1"/>
      <c r="B9" s="124" t="s">
        <v>102</v>
      </c>
      <c r="C9" s="125"/>
      <c r="D9" s="126"/>
      <c r="E9" s="1"/>
    </row>
    <row r="10" spans="1:5" x14ac:dyDescent="0.25">
      <c r="A10" s="1"/>
      <c r="B10" s="68" t="s">
        <v>103</v>
      </c>
      <c r="C10" s="9"/>
      <c r="D10" s="9" t="s">
        <v>3</v>
      </c>
      <c r="E10" s="1"/>
    </row>
    <row r="11" spans="1:5" x14ac:dyDescent="0.25">
      <c r="A11" s="1"/>
      <c r="B11" s="68" t="s">
        <v>104</v>
      </c>
      <c r="C11" s="9"/>
      <c r="D11" s="9" t="s">
        <v>3</v>
      </c>
      <c r="E11" s="1"/>
    </row>
    <row r="12" spans="1:5" x14ac:dyDescent="0.25">
      <c r="A12" s="1"/>
      <c r="B12" s="68" t="s">
        <v>105</v>
      </c>
      <c r="C12" s="9"/>
      <c r="D12" s="9" t="s">
        <v>3</v>
      </c>
      <c r="E12" s="1"/>
    </row>
    <row r="13" spans="1:5" x14ac:dyDescent="0.25">
      <c r="A13" s="1"/>
      <c r="B13" s="68" t="s">
        <v>106</v>
      </c>
      <c r="C13" s="9"/>
      <c r="D13" s="9" t="s">
        <v>3</v>
      </c>
      <c r="E13" s="1"/>
    </row>
    <row r="14" spans="1:5" x14ac:dyDescent="0.25">
      <c r="A14" s="1"/>
      <c r="B14" s="68" t="s">
        <v>107</v>
      </c>
      <c r="C14" s="9"/>
      <c r="D14" s="9" t="s">
        <v>3</v>
      </c>
      <c r="E14" s="1"/>
    </row>
    <row r="15" spans="1:5" x14ac:dyDescent="0.25">
      <c r="A15" s="1"/>
      <c r="B15" s="68" t="s">
        <v>108</v>
      </c>
      <c r="C15" s="9"/>
      <c r="D15" s="9" t="s">
        <v>3</v>
      </c>
      <c r="E15" s="1"/>
    </row>
    <row r="16" spans="1:5" x14ac:dyDescent="0.25">
      <c r="A16" s="1"/>
      <c r="B16" s="68" t="s">
        <v>109</v>
      </c>
      <c r="C16" s="9"/>
      <c r="D16" s="9" t="s">
        <v>3</v>
      </c>
      <c r="E16" s="1"/>
    </row>
    <row r="17" spans="1:5" x14ac:dyDescent="0.25">
      <c r="A17" s="1"/>
      <c r="B17" s="68" t="s">
        <v>110</v>
      </c>
      <c r="C17" s="9"/>
      <c r="D17" s="9" t="s">
        <v>3</v>
      </c>
      <c r="E17" s="1"/>
    </row>
    <row r="18" spans="1:5" x14ac:dyDescent="0.25">
      <c r="A18" s="1"/>
      <c r="B18" s="77" t="s">
        <v>111</v>
      </c>
      <c r="C18" s="12">
        <f>SUM(C10:C17)</f>
        <v>0</v>
      </c>
      <c r="D18" s="13" t="s">
        <v>3</v>
      </c>
      <c r="E18" s="1"/>
    </row>
    <row r="19" spans="1:5" x14ac:dyDescent="0.25">
      <c r="A19" s="1"/>
      <c r="B19" s="1"/>
      <c r="C19" s="1"/>
      <c r="D19" s="1"/>
      <c r="E19" s="1"/>
    </row>
    <row r="20" spans="1:5" x14ac:dyDescent="0.25">
      <c r="A20" s="1"/>
      <c r="B20" s="1"/>
      <c r="C20" s="1"/>
      <c r="D20" s="1"/>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F1nurEv1BnCqbWP2U2S4YfXTSlXYStczKmTa9cfMHuKn6YVaalLgWkmc1v2UN45TDDE5pSllH1eRBViFQtBJlg==" saltValue="anu6OlK6lZNIA2acTMJxTQ==" spinCount="100000" sheet="1" objects="1" scenarios="1"/>
  <mergeCells count="3">
    <mergeCell ref="B9:D9"/>
    <mergeCell ref="B8:D8"/>
    <mergeCell ref="B3:D5"/>
  </mergeCells>
  <pageMargins left="0.70866141732283461" right="0.70866141732283461" top="0.74803149606299213" bottom="0.74803149606299213" header="0.31496062992125984" footer="0.31496062992125984"/>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15"/>
  <dimension ref="A1:E48"/>
  <sheetViews>
    <sheetView showGridLines="0" zoomScaleNormal="100" workbookViewId="0"/>
  </sheetViews>
  <sheetFormatPr defaultColWidth="0" defaultRowHeight="15" zeroHeight="1" x14ac:dyDescent="0.25"/>
  <cols>
    <col min="1" max="1" width="5.28515625" style="2" customWidth="1"/>
    <col min="2" max="2" width="55.7109375" style="2" customWidth="1"/>
    <col min="3" max="3" width="12.5703125" style="2" customWidth="1"/>
    <col min="4" max="4" width="3.28515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8" t="s">
        <v>170</v>
      </c>
      <c r="C3" s="108"/>
      <c r="D3" s="108"/>
      <c r="E3" s="1"/>
    </row>
    <row r="4" spans="1:5" ht="15" customHeight="1" x14ac:dyDescent="0.25">
      <c r="A4" s="1"/>
      <c r="B4" s="108"/>
      <c r="C4" s="108"/>
      <c r="D4" s="108"/>
      <c r="E4" s="1"/>
    </row>
    <row r="5" spans="1:5" x14ac:dyDescent="0.25">
      <c r="A5" s="1"/>
      <c r="B5" s="1"/>
      <c r="C5" s="1"/>
      <c r="D5" s="1"/>
      <c r="E5" s="1"/>
    </row>
    <row r="6" spans="1:5" x14ac:dyDescent="0.25">
      <c r="A6" s="1"/>
      <c r="B6" s="1"/>
      <c r="C6" s="1"/>
      <c r="D6" s="1"/>
      <c r="E6" s="1"/>
    </row>
    <row r="7" spans="1:5" x14ac:dyDescent="0.25">
      <c r="A7" s="1"/>
      <c r="B7" s="1"/>
      <c r="C7" s="1"/>
      <c r="D7" s="1"/>
      <c r="E7" s="1"/>
    </row>
    <row r="8" spans="1:5" ht="15" customHeight="1" x14ac:dyDescent="0.25">
      <c r="A8" s="1"/>
      <c r="B8" s="110" t="s">
        <v>171</v>
      </c>
      <c r="C8" s="111"/>
      <c r="D8" s="112"/>
      <c r="E8" s="1"/>
    </row>
    <row r="9" spans="1:5" ht="26.25" x14ac:dyDescent="0.25">
      <c r="A9" s="1"/>
      <c r="B9" s="80" t="s">
        <v>215</v>
      </c>
      <c r="C9" s="7">
        <v>0</v>
      </c>
      <c r="D9" s="8" t="s">
        <v>3</v>
      </c>
      <c r="E9" s="1"/>
    </row>
    <row r="10" spans="1:5" ht="14.25" customHeight="1" x14ac:dyDescent="0.25">
      <c r="A10" s="1"/>
      <c r="B10" s="65" t="s">
        <v>172</v>
      </c>
      <c r="C10" s="7">
        <v>0</v>
      </c>
      <c r="D10" s="8" t="s">
        <v>3</v>
      </c>
      <c r="E10" s="1"/>
    </row>
    <row r="11" spans="1:5" ht="14.25" customHeight="1" x14ac:dyDescent="0.25">
      <c r="A11" s="1"/>
      <c r="B11" s="83" t="s">
        <v>48</v>
      </c>
      <c r="C11" s="10">
        <f>C10-C9</f>
        <v>0</v>
      </c>
      <c r="D11" s="11" t="s">
        <v>3</v>
      </c>
      <c r="E11" s="1"/>
    </row>
    <row r="12" spans="1:5" ht="14.25" customHeight="1" x14ac:dyDescent="0.25">
      <c r="A12" s="1"/>
      <c r="B12" s="110" t="s">
        <v>217</v>
      </c>
      <c r="C12" s="111"/>
      <c r="D12" s="112"/>
      <c r="E12" s="1"/>
    </row>
    <row r="13" spans="1:5" ht="26.25" x14ac:dyDescent="0.25">
      <c r="A13" s="1"/>
      <c r="B13" s="80" t="s">
        <v>216</v>
      </c>
      <c r="C13" s="7">
        <v>0</v>
      </c>
      <c r="D13" s="8" t="s">
        <v>3</v>
      </c>
      <c r="E13" s="1"/>
    </row>
    <row r="14" spans="1:5" ht="14.25" customHeight="1" x14ac:dyDescent="0.25">
      <c r="A14" s="1"/>
      <c r="B14" s="65" t="s">
        <v>173</v>
      </c>
      <c r="C14" s="7">
        <v>0</v>
      </c>
      <c r="D14" s="8" t="s">
        <v>3</v>
      </c>
      <c r="E14" s="1"/>
    </row>
    <row r="15" spans="1:5" ht="14.25" customHeight="1" x14ac:dyDescent="0.25">
      <c r="A15" s="1"/>
      <c r="B15" s="83" t="s">
        <v>48</v>
      </c>
      <c r="C15" s="10">
        <f>C14-C13</f>
        <v>0</v>
      </c>
      <c r="D15" s="11" t="s">
        <v>3</v>
      </c>
      <c r="E15" s="1"/>
    </row>
    <row r="16" spans="1:5" ht="14.25" customHeight="1" x14ac:dyDescent="0.25">
      <c r="A16" s="1"/>
      <c r="B16" s="33" t="s">
        <v>174</v>
      </c>
      <c r="C16" s="12">
        <f>C11+C15</f>
        <v>0</v>
      </c>
      <c r="D16" s="13" t="s">
        <v>3</v>
      </c>
      <c r="E16" s="1"/>
    </row>
    <row r="17" spans="1:5" x14ac:dyDescent="0.25">
      <c r="A17" s="1"/>
      <c r="B17" s="1"/>
      <c r="C17" s="1"/>
      <c r="D17" s="1"/>
      <c r="E17" s="1"/>
    </row>
    <row r="18" spans="1:5" x14ac:dyDescent="0.25">
      <c r="A18" s="1"/>
      <c r="B18" s="1"/>
      <c r="C18" s="1"/>
      <c r="D18" s="1"/>
      <c r="E18" s="1"/>
    </row>
    <row r="19" spans="1:5" x14ac:dyDescent="0.25">
      <c r="A19" s="1"/>
      <c r="B19" s="1"/>
      <c r="C19" s="1"/>
      <c r="D19" s="1"/>
      <c r="E19" s="1"/>
    </row>
    <row r="20" spans="1:5" x14ac:dyDescent="0.25">
      <c r="A20" s="1"/>
      <c r="B20" s="1"/>
      <c r="C20" s="1"/>
      <c r="D20" s="1"/>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sheetData>
  <sheetProtection algorithmName="SHA-512" hashValue="lvUi1vBeWR4CLkq/CUGDtmA/6BkX1l1Ja1F2HBkfgMrg1ZhGuCFr59KNWSMljM+WHve76ZUYPqViYhP0dLWLjg==" saltValue="mrBZ1niTYnf+gXFBMIiqNQ==" spinCount="100000" sheet="1" objects="1" scenarios="1"/>
  <mergeCells count="3">
    <mergeCell ref="B12:D12"/>
    <mergeCell ref="B3:D4"/>
    <mergeCell ref="B8:D8"/>
  </mergeCells>
  <pageMargins left="0.79166666666666663"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10"/>
  <dimension ref="A1:L52"/>
  <sheetViews>
    <sheetView showGridLines="0" zoomScaleNormal="100" workbookViewId="0"/>
  </sheetViews>
  <sheetFormatPr defaultColWidth="0" defaultRowHeight="15" zeroHeight="1" x14ac:dyDescent="0.25"/>
  <cols>
    <col min="1" max="1" width="5.28515625" style="2" customWidth="1"/>
    <col min="2" max="2" width="23.7109375" style="2" customWidth="1"/>
    <col min="3" max="3" width="7.7109375" style="2" customWidth="1"/>
    <col min="4" max="4" width="9.7109375" style="2" customWidth="1"/>
    <col min="5" max="5" width="3.28515625" style="2" customWidth="1"/>
    <col min="6" max="6" width="9.7109375" style="2" customWidth="1"/>
    <col min="7" max="7" width="3.28515625" style="2" customWidth="1"/>
    <col min="8" max="8" width="9.7109375" style="2" customWidth="1"/>
    <col min="9" max="9" width="3.28515625" style="2" customWidth="1"/>
    <col min="10" max="10" width="9.7109375" style="2" customWidth="1"/>
    <col min="11" max="11" width="3.28515625" style="2" customWidth="1"/>
    <col min="12" max="12" width="5.28515625" style="2" customWidth="1"/>
    <col min="13" max="16384" width="9.140625" style="2" hidden="1"/>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106" t="s">
        <v>113</v>
      </c>
      <c r="C3" s="106"/>
      <c r="D3" s="106"/>
      <c r="E3" s="106"/>
      <c r="F3" s="106"/>
      <c r="G3" s="106"/>
      <c r="H3" s="106"/>
      <c r="I3" s="106"/>
      <c r="J3" s="106"/>
      <c r="K3" s="106"/>
      <c r="L3" s="1"/>
    </row>
    <row r="4" spans="1:12" ht="15" customHeight="1" x14ac:dyDescent="0.25">
      <c r="A4" s="1"/>
      <c r="B4" s="106"/>
      <c r="C4" s="106"/>
      <c r="D4" s="106"/>
      <c r="E4" s="106"/>
      <c r="F4" s="106"/>
      <c r="G4" s="106"/>
      <c r="H4" s="106"/>
      <c r="I4" s="106"/>
      <c r="J4" s="106"/>
      <c r="K4" s="106"/>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110" t="s">
        <v>86</v>
      </c>
      <c r="C8" s="111"/>
      <c r="D8" s="111"/>
      <c r="E8" s="111"/>
      <c r="F8" s="111"/>
      <c r="G8" s="111"/>
      <c r="H8" s="111"/>
      <c r="I8" s="111"/>
      <c r="J8" s="111"/>
      <c r="K8" s="112"/>
      <c r="L8" s="1"/>
    </row>
    <row r="9" spans="1:12" ht="39.75" customHeight="1" x14ac:dyDescent="0.25">
      <c r="A9" s="1"/>
      <c r="B9" s="18" t="s">
        <v>0</v>
      </c>
      <c r="C9" s="18" t="s">
        <v>1</v>
      </c>
      <c r="D9" s="127" t="s">
        <v>96</v>
      </c>
      <c r="E9" s="128"/>
      <c r="F9" s="127" t="s">
        <v>2</v>
      </c>
      <c r="G9" s="128"/>
      <c r="H9" s="127" t="s">
        <v>95</v>
      </c>
      <c r="I9" s="128"/>
      <c r="J9" s="127" t="s">
        <v>26</v>
      </c>
      <c r="K9" s="128"/>
      <c r="L9" s="1"/>
    </row>
    <row r="10" spans="1:12" x14ac:dyDescent="0.25">
      <c r="A10" s="1"/>
      <c r="B10" s="68" t="s">
        <v>222</v>
      </c>
      <c r="C10" s="42">
        <v>0</v>
      </c>
      <c r="D10" s="9">
        <v>0</v>
      </c>
      <c r="E10" s="14" t="s">
        <v>3</v>
      </c>
      <c r="F10" s="9">
        <f>IFERROR(D10/C10,0)</f>
        <v>0</v>
      </c>
      <c r="G10" s="14" t="s">
        <v>3</v>
      </c>
      <c r="H10" s="38">
        <v>0</v>
      </c>
      <c r="I10" s="14" t="s">
        <v>3</v>
      </c>
      <c r="J10" s="38">
        <v>0</v>
      </c>
      <c r="K10" s="14" t="s">
        <v>3</v>
      </c>
      <c r="L10" s="1"/>
    </row>
    <row r="11" spans="1:12" x14ac:dyDescent="0.25">
      <c r="A11" s="1"/>
      <c r="B11" s="77" t="s">
        <v>219</v>
      </c>
      <c r="C11" s="78"/>
      <c r="D11" s="79"/>
      <c r="E11" s="79"/>
      <c r="F11" s="12">
        <f>SUM(F10:F10)</f>
        <v>0</v>
      </c>
      <c r="G11" s="12" t="s">
        <v>94</v>
      </c>
      <c r="H11" s="12">
        <f>SUM(H10:H10)</f>
        <v>0</v>
      </c>
      <c r="I11" s="12" t="s">
        <v>94</v>
      </c>
      <c r="J11" s="12">
        <f>SUM(J10:J10)</f>
        <v>0</v>
      </c>
      <c r="K11" s="13"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1"/>
      <c r="B43" s="1"/>
      <c r="C43" s="1"/>
      <c r="D43" s="1"/>
      <c r="E43" s="1"/>
      <c r="F43" s="1"/>
      <c r="G43" s="1"/>
      <c r="H43" s="1"/>
      <c r="I43" s="1"/>
      <c r="J43" s="1"/>
      <c r="K43" s="1"/>
      <c r="L43" s="1"/>
    </row>
    <row r="44" spans="1:12" x14ac:dyDescent="0.25">
      <c r="A44" s="1"/>
      <c r="B44" s="1"/>
      <c r="C44" s="1"/>
      <c r="D44" s="1"/>
      <c r="E44" s="1"/>
      <c r="F44" s="1"/>
      <c r="G44" s="1"/>
      <c r="H44" s="1"/>
      <c r="I44" s="1"/>
      <c r="J44" s="1"/>
      <c r="K44" s="1"/>
      <c r="L44" s="1"/>
    </row>
    <row r="45" spans="1:12" x14ac:dyDescent="0.25">
      <c r="A45" s="1"/>
      <c r="B45" s="1"/>
      <c r="C45" s="1"/>
      <c r="D45" s="1"/>
      <c r="E45" s="1"/>
      <c r="F45" s="1"/>
      <c r="G45" s="1"/>
      <c r="H45" s="1"/>
      <c r="I45" s="1"/>
      <c r="J45" s="1"/>
      <c r="K45" s="1"/>
      <c r="L45" s="1"/>
    </row>
    <row r="46" spans="1:12" x14ac:dyDescent="0.25">
      <c r="A46" s="1"/>
      <c r="B46" s="1"/>
      <c r="C46" s="1"/>
      <c r="D46" s="1"/>
      <c r="E46" s="1"/>
      <c r="F46" s="1"/>
      <c r="G46" s="1"/>
      <c r="H46" s="1"/>
      <c r="I46" s="1"/>
      <c r="J46" s="1"/>
      <c r="K46" s="1"/>
      <c r="L46" s="1"/>
    </row>
    <row r="47" spans="1:12" hidden="1" x14ac:dyDescent="0.25">
      <c r="A47" s="44"/>
      <c r="B47" s="44"/>
      <c r="C47" s="44"/>
      <c r="D47" s="44"/>
      <c r="E47" s="44"/>
      <c r="F47" s="44"/>
      <c r="G47" s="44"/>
      <c r="H47" s="44"/>
      <c r="I47" s="44"/>
      <c r="J47" s="44"/>
      <c r="K47" s="44"/>
      <c r="L47" s="44"/>
    </row>
    <row r="48" spans="1:12" hidden="1" x14ac:dyDescent="0.25">
      <c r="A48" s="44"/>
      <c r="B48" s="44"/>
      <c r="C48" s="44"/>
      <c r="D48" s="44"/>
      <c r="E48" s="44"/>
      <c r="F48" s="44"/>
      <c r="G48" s="44"/>
      <c r="H48" s="44"/>
      <c r="I48" s="44"/>
      <c r="J48" s="44"/>
      <c r="K48" s="44"/>
      <c r="L48" s="44"/>
    </row>
    <row r="49" hidden="1" x14ac:dyDescent="0.25"/>
    <row r="50" hidden="1" x14ac:dyDescent="0.25"/>
    <row r="51" hidden="1" x14ac:dyDescent="0.25"/>
    <row r="52" hidden="1" x14ac:dyDescent="0.25"/>
  </sheetData>
  <sheetProtection algorithmName="SHA-512" hashValue="K13+MD/yfoxIVfxM53kA5EH+tUgs6qptJRW8MoRd5V05GAN0tR/eXHTRCZPjGZialdUpEKyZEl222KvT7BG11g==" saltValue="lfLRpgMEHOJXfsIQHm7ptg==" spinCount="100000" sheet="1" objects="1" scenarios="1"/>
  <mergeCells count="6">
    <mergeCell ref="B3:K4"/>
    <mergeCell ref="B8:K8"/>
    <mergeCell ref="F9:G9"/>
    <mergeCell ref="H9:I9"/>
    <mergeCell ref="J9:K9"/>
    <mergeCell ref="D9:E9"/>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16"/>
  <dimension ref="A1:G49"/>
  <sheetViews>
    <sheetView showGridLines="0" zoomScaleNormal="100" workbookViewId="0"/>
  </sheetViews>
  <sheetFormatPr defaultColWidth="0" defaultRowHeight="15" zeroHeight="1" x14ac:dyDescent="0.25"/>
  <cols>
    <col min="1" max="1" width="5.28515625" style="2" customWidth="1"/>
    <col min="2" max="2" width="38.140625" style="2" customWidth="1"/>
    <col min="3" max="3" width="13.5703125" style="2" customWidth="1"/>
    <col min="4" max="4" width="3.28515625" style="2" customWidth="1"/>
    <col min="5" max="5" width="13.5703125" style="2" customWidth="1"/>
    <col min="6" max="6" width="3.28515625" style="2" customWidth="1"/>
    <col min="7" max="7" width="5.28515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6" t="s">
        <v>114</v>
      </c>
      <c r="C3" s="106"/>
      <c r="D3" s="106"/>
      <c r="E3" s="106"/>
      <c r="F3" s="106"/>
      <c r="G3" s="1"/>
    </row>
    <row r="4" spans="1:7" ht="15" customHeight="1" x14ac:dyDescent="0.25">
      <c r="A4" s="1"/>
      <c r="B4" s="106"/>
      <c r="C4" s="106"/>
      <c r="D4" s="106"/>
      <c r="E4" s="106"/>
      <c r="F4" s="106"/>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33" t="s">
        <v>37</v>
      </c>
      <c r="C8" s="28"/>
      <c r="D8" s="28"/>
      <c r="E8" s="28"/>
      <c r="F8" s="19"/>
      <c r="G8" s="1"/>
    </row>
    <row r="9" spans="1:7" ht="17.25" customHeight="1" x14ac:dyDescent="0.25">
      <c r="A9" s="1"/>
      <c r="B9" s="81" t="s">
        <v>17</v>
      </c>
      <c r="C9" s="83" t="s">
        <v>11</v>
      </c>
      <c r="D9" s="82"/>
      <c r="E9" s="83" t="s">
        <v>27</v>
      </c>
      <c r="F9" s="32"/>
      <c r="G9" s="1"/>
    </row>
    <row r="10" spans="1:7" x14ac:dyDescent="0.25">
      <c r="A10" s="1"/>
      <c r="B10" s="24" t="s">
        <v>87</v>
      </c>
      <c r="C10" s="21">
        <f>'Fane 10. Anlægsprojekter (§ 19)'!H11</f>
        <v>0</v>
      </c>
      <c r="D10" s="14" t="s">
        <v>3</v>
      </c>
      <c r="E10" s="9">
        <f>'Fane 10. Anlægsprojekter (§ 19)'!F11+'Fane 10. Anlægsprojekter (§ 19)'!J11</f>
        <v>0</v>
      </c>
      <c r="F10" s="14" t="s">
        <v>3</v>
      </c>
      <c r="G10" s="1"/>
    </row>
    <row r="11" spans="1:7" x14ac:dyDescent="0.25">
      <c r="A11" s="1"/>
      <c r="B11" s="24" t="s">
        <v>230</v>
      </c>
      <c r="C11" s="21">
        <v>0</v>
      </c>
      <c r="D11" s="14" t="s">
        <v>3</v>
      </c>
      <c r="E11" s="9">
        <v>26101</v>
      </c>
      <c r="F11" s="14" t="s">
        <v>3</v>
      </c>
      <c r="G11" s="1"/>
    </row>
    <row r="12" spans="1:7" x14ac:dyDescent="0.25">
      <c r="A12" s="1"/>
      <c r="B12" s="24" t="s">
        <v>231</v>
      </c>
      <c r="C12" s="21">
        <v>0</v>
      </c>
      <c r="D12" s="14" t="s">
        <v>3</v>
      </c>
      <c r="E12" s="9">
        <v>103375</v>
      </c>
      <c r="F12" s="14" t="s">
        <v>3</v>
      </c>
      <c r="G12" s="1"/>
    </row>
    <row r="13" spans="1:7" x14ac:dyDescent="0.25">
      <c r="A13" s="1"/>
      <c r="B13" s="24" t="s">
        <v>232</v>
      </c>
      <c r="C13" s="21">
        <v>776848</v>
      </c>
      <c r="D13" s="14" t="s">
        <v>3</v>
      </c>
      <c r="E13" s="9">
        <v>434638</v>
      </c>
      <c r="F13" s="14" t="s">
        <v>3</v>
      </c>
      <c r="G13" s="1"/>
    </row>
    <row r="14" spans="1:7" x14ac:dyDescent="0.25">
      <c r="A14" s="1"/>
      <c r="B14" s="24" t="s">
        <v>233</v>
      </c>
      <c r="C14" s="21">
        <v>0</v>
      </c>
      <c r="D14" s="14" t="s">
        <v>3</v>
      </c>
      <c r="E14" s="9">
        <v>332541</v>
      </c>
      <c r="F14" s="14" t="s">
        <v>3</v>
      </c>
      <c r="G14" s="1"/>
    </row>
    <row r="15" spans="1:7" x14ac:dyDescent="0.25">
      <c r="A15" s="1"/>
      <c r="B15" s="24" t="s">
        <v>234</v>
      </c>
      <c r="C15" s="21">
        <v>0</v>
      </c>
      <c r="D15" s="14" t="s">
        <v>3</v>
      </c>
      <c r="E15" s="9">
        <v>105255.13</v>
      </c>
      <c r="F15" s="14" t="s">
        <v>3</v>
      </c>
      <c r="G15" s="1"/>
    </row>
    <row r="16" spans="1:7" ht="26.25" x14ac:dyDescent="0.25">
      <c r="A16" s="1"/>
      <c r="B16" s="70" t="s">
        <v>236</v>
      </c>
      <c r="C16" s="21">
        <v>190739</v>
      </c>
      <c r="D16" s="14" t="s">
        <v>3</v>
      </c>
      <c r="E16" s="9">
        <v>0</v>
      </c>
      <c r="F16" s="14" t="s">
        <v>3</v>
      </c>
      <c r="G16" s="1"/>
    </row>
    <row r="17" spans="1:7" x14ac:dyDescent="0.25">
      <c r="A17" s="1"/>
      <c r="B17" s="24"/>
      <c r="C17" s="21"/>
      <c r="D17" s="14" t="s">
        <v>3</v>
      </c>
      <c r="E17" s="9"/>
      <c r="F17" s="14" t="s">
        <v>3</v>
      </c>
      <c r="G17" s="1"/>
    </row>
    <row r="18" spans="1:7" x14ac:dyDescent="0.25">
      <c r="A18" s="1"/>
      <c r="B18" s="24"/>
      <c r="C18" s="21"/>
      <c r="D18" s="14" t="s">
        <v>3</v>
      </c>
      <c r="E18" s="9"/>
      <c r="F18" s="14" t="s">
        <v>3</v>
      </c>
      <c r="G18" s="1"/>
    </row>
    <row r="19" spans="1:7" x14ac:dyDescent="0.25">
      <c r="A19" s="1"/>
      <c r="B19" s="33" t="s">
        <v>139</v>
      </c>
      <c r="C19" s="12">
        <f>SUM(C10:C18)</f>
        <v>967587</v>
      </c>
      <c r="D19" s="13" t="s">
        <v>3</v>
      </c>
      <c r="E19" s="12">
        <f>SUM(E10:E18)</f>
        <v>1001910.13</v>
      </c>
      <c r="F19" s="13" t="s">
        <v>3</v>
      </c>
      <c r="G19" s="1"/>
    </row>
    <row r="20" spans="1:7" x14ac:dyDescent="0.25">
      <c r="A20" s="1"/>
      <c r="B20" s="33" t="s">
        <v>175</v>
      </c>
      <c r="C20" s="12">
        <f>C19*(1+'Fane 15. Nøgletal'!C10)</f>
        <v>1031738.0181</v>
      </c>
      <c r="D20" s="13" t="s">
        <v>3</v>
      </c>
      <c r="E20" s="12">
        <f>E19*(1+'Fane 15. Nøgletal'!C10)</f>
        <v>1068336.771619</v>
      </c>
      <c r="F20" s="13" t="s">
        <v>3</v>
      </c>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duYwrCIWdRqgivgCNoyjx4Nj+k8iF3wDJ78XgUDz5MX1L+7KiH7HxKTH4n2ejC/LjI/uB33ZHWSX8GieKIM5HA==" saltValue="Vfdca5OV0aO8WjwG5ep7Hg==" spinCount="100000" sheet="1" objects="1" scenarios="1"/>
  <mergeCells count="1">
    <mergeCell ref="B3:F4"/>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Ark17"/>
  <dimension ref="A1:G49"/>
  <sheetViews>
    <sheetView showGridLines="0" zoomScaleNormal="100" workbookViewId="0"/>
  </sheetViews>
  <sheetFormatPr defaultColWidth="0" defaultRowHeight="15" zeroHeight="1" x14ac:dyDescent="0.25"/>
  <cols>
    <col min="1" max="1" width="5.28515625" style="2" customWidth="1"/>
    <col min="2" max="2" width="38.140625" style="2" customWidth="1"/>
    <col min="3" max="3" width="13.5703125" style="2" customWidth="1"/>
    <col min="4" max="4" width="3.42578125" style="2" bestFit="1" customWidth="1"/>
    <col min="5" max="5" width="13.5703125" style="2" customWidth="1"/>
    <col min="6" max="6" width="3.28515625" style="2" customWidth="1"/>
    <col min="7" max="7" width="5.28515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6" t="s">
        <v>115</v>
      </c>
      <c r="C3" s="106"/>
      <c r="D3" s="106"/>
      <c r="E3" s="106"/>
      <c r="F3" s="106"/>
      <c r="G3" s="1"/>
    </row>
    <row r="4" spans="1:7" ht="15" customHeight="1" x14ac:dyDescent="0.25">
      <c r="A4" s="1"/>
      <c r="B4" s="106"/>
      <c r="C4" s="106"/>
      <c r="D4" s="106"/>
      <c r="E4" s="106"/>
      <c r="F4" s="106"/>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10" t="s">
        <v>176</v>
      </c>
      <c r="C8" s="111"/>
      <c r="D8" s="111"/>
      <c r="E8" s="111"/>
      <c r="F8" s="112"/>
      <c r="G8" s="1"/>
    </row>
    <row r="9" spans="1:7" x14ac:dyDescent="0.25">
      <c r="A9" s="1"/>
      <c r="B9" s="81" t="s">
        <v>17</v>
      </c>
      <c r="C9" s="83" t="s">
        <v>11</v>
      </c>
      <c r="D9" s="82"/>
      <c r="E9" s="83" t="s">
        <v>27</v>
      </c>
      <c r="F9" s="32"/>
      <c r="G9" s="1"/>
    </row>
    <row r="10" spans="1:7" x14ac:dyDescent="0.25">
      <c r="A10" s="1"/>
      <c r="B10" s="24" t="s">
        <v>235</v>
      </c>
      <c r="C10" s="21">
        <v>1640944.12</v>
      </c>
      <c r="D10" s="14" t="s">
        <v>3</v>
      </c>
      <c r="E10" s="9">
        <v>0</v>
      </c>
      <c r="F10" s="14" t="s">
        <v>3</v>
      </c>
      <c r="G10" s="1"/>
    </row>
    <row r="11" spans="1:7" ht="26.25" x14ac:dyDescent="0.25">
      <c r="A11" s="1"/>
      <c r="B11" s="70" t="s">
        <v>236</v>
      </c>
      <c r="C11" s="21">
        <v>1907390</v>
      </c>
      <c r="D11" s="14" t="s">
        <v>3</v>
      </c>
      <c r="E11" s="9">
        <v>0</v>
      </c>
      <c r="F11" s="14" t="s">
        <v>3</v>
      </c>
      <c r="G11" s="1"/>
    </row>
    <row r="12" spans="1:7" x14ac:dyDescent="0.25">
      <c r="A12" s="1"/>
      <c r="B12" s="24"/>
      <c r="C12" s="21"/>
      <c r="D12" s="14" t="s">
        <v>3</v>
      </c>
      <c r="E12" s="9"/>
      <c r="F12" s="14" t="s">
        <v>3</v>
      </c>
      <c r="G12" s="1"/>
    </row>
    <row r="13" spans="1:7" x14ac:dyDescent="0.25">
      <c r="A13" s="1"/>
      <c r="B13" s="33" t="s">
        <v>177</v>
      </c>
      <c r="C13" s="12">
        <f>SUM(C10:C12)</f>
        <v>3548334.12</v>
      </c>
      <c r="D13" s="13" t="s">
        <v>3</v>
      </c>
      <c r="E13" s="12">
        <f>SUM(E10:E12)</f>
        <v>0</v>
      </c>
      <c r="F13" s="13" t="s">
        <v>3</v>
      </c>
      <c r="G13" s="1"/>
    </row>
    <row r="14" spans="1:7" x14ac:dyDescent="0.25">
      <c r="A14" s="1"/>
      <c r="B14" s="33" t="s">
        <v>178</v>
      </c>
      <c r="C14" s="12">
        <f>C13*(1+'Fane 15. Nøgletal'!C10)^2</f>
        <v>4034440.601119943</v>
      </c>
      <c r="D14" s="13" t="s">
        <v>3</v>
      </c>
      <c r="E14" s="12">
        <f>E13*(1+'Fane 15. Nøgletal'!C10)^2</f>
        <v>0</v>
      </c>
      <c r="F14" s="13" t="s">
        <v>3</v>
      </c>
      <c r="G14" s="1"/>
    </row>
    <row r="15" spans="1:7" x14ac:dyDescent="0.25">
      <c r="A15" s="1"/>
      <c r="B15" s="1"/>
      <c r="C15" s="1"/>
      <c r="D15" s="1"/>
      <c r="E15" s="1"/>
      <c r="F15" s="1"/>
      <c r="G15" s="1"/>
    </row>
    <row r="16" spans="1:7" x14ac:dyDescent="0.25">
      <c r="A16" s="1"/>
      <c r="B16" s="129"/>
      <c r="C16" s="129"/>
      <c r="D16" s="129"/>
      <c r="E16" s="129"/>
      <c r="F16" s="129"/>
      <c r="G16" s="1"/>
    </row>
    <row r="17" spans="1:7" x14ac:dyDescent="0.25">
      <c r="A17" s="1"/>
      <c r="B17" s="47"/>
      <c r="C17" s="47"/>
      <c r="D17" s="47"/>
      <c r="E17" s="47"/>
      <c r="F17" s="48"/>
      <c r="G17" s="1"/>
    </row>
    <row r="18" spans="1:7" x14ac:dyDescent="0.25">
      <c r="A18" s="1"/>
      <c r="B18" s="49"/>
      <c r="C18" s="50"/>
      <c r="D18" s="51"/>
      <c r="E18" s="52"/>
      <c r="F18" s="51"/>
      <c r="G18" s="1"/>
    </row>
    <row r="19" spans="1:7" x14ac:dyDescent="0.25">
      <c r="A19" s="1"/>
      <c r="B19" s="49"/>
      <c r="C19" s="50"/>
      <c r="D19" s="51"/>
      <c r="E19" s="52"/>
      <c r="F19" s="51"/>
      <c r="G19" s="1"/>
    </row>
    <row r="20" spans="1:7" x14ac:dyDescent="0.25">
      <c r="A20" s="1"/>
      <c r="B20" s="53"/>
      <c r="C20" s="54"/>
      <c r="D20" s="55"/>
      <c r="E20" s="54"/>
      <c r="F20" s="55"/>
      <c r="G20" s="1"/>
    </row>
    <row r="21" spans="1:7" x14ac:dyDescent="0.25">
      <c r="A21" s="1"/>
      <c r="B21" s="53"/>
      <c r="C21" s="54"/>
      <c r="D21" s="55"/>
      <c r="E21" s="54"/>
      <c r="F21" s="55"/>
      <c r="G21" s="1"/>
    </row>
    <row r="22" spans="1:7" x14ac:dyDescent="0.25">
      <c r="A22" s="1"/>
      <c r="B22" s="46"/>
      <c r="C22" s="46"/>
      <c r="D22" s="46"/>
      <c r="E22" s="46"/>
      <c r="F22" s="46"/>
      <c r="G22" s="1"/>
    </row>
    <row r="23" spans="1:7" x14ac:dyDescent="0.25">
      <c r="A23" s="1"/>
      <c r="B23" s="47"/>
      <c r="C23" s="47"/>
      <c r="D23" s="47"/>
      <c r="E23" s="47"/>
      <c r="F23" s="48"/>
      <c r="G23" s="1"/>
    </row>
    <row r="24" spans="1:7" x14ac:dyDescent="0.25">
      <c r="A24" s="1"/>
      <c r="B24" s="49"/>
      <c r="C24" s="50"/>
      <c r="D24" s="51"/>
      <c r="E24" s="52"/>
      <c r="F24" s="51"/>
      <c r="G24" s="1"/>
    </row>
    <row r="25" spans="1:7" x14ac:dyDescent="0.25">
      <c r="A25" s="1"/>
      <c r="B25" s="49"/>
      <c r="C25" s="50"/>
      <c r="D25" s="51"/>
      <c r="E25" s="52"/>
      <c r="F25" s="51"/>
      <c r="G25" s="1"/>
    </row>
    <row r="26" spans="1:7" x14ac:dyDescent="0.25">
      <c r="A26" s="1"/>
      <c r="B26" s="53"/>
      <c r="C26" s="54"/>
      <c r="D26" s="55"/>
      <c r="E26" s="54"/>
      <c r="F26" s="55"/>
      <c r="G26" s="1"/>
    </row>
    <row r="27" spans="1:7" x14ac:dyDescent="0.25">
      <c r="A27" s="1"/>
      <c r="B27" s="53"/>
      <c r="C27" s="54"/>
      <c r="D27" s="55"/>
      <c r="E27" s="54"/>
      <c r="F27" s="55"/>
      <c r="G27" s="1"/>
    </row>
    <row r="28" spans="1:7" x14ac:dyDescent="0.25">
      <c r="A28" s="1"/>
      <c r="B28" s="46"/>
      <c r="C28" s="46"/>
      <c r="D28" s="46"/>
      <c r="E28" s="46"/>
      <c r="F28" s="46"/>
      <c r="G28" s="1"/>
    </row>
    <row r="29" spans="1:7" x14ac:dyDescent="0.25">
      <c r="A29" s="1"/>
      <c r="B29" s="129"/>
      <c r="C29" s="129"/>
      <c r="D29" s="129"/>
      <c r="E29" s="129"/>
      <c r="F29" s="129"/>
      <c r="G29" s="1"/>
    </row>
    <row r="30" spans="1:7" x14ac:dyDescent="0.25">
      <c r="A30" s="1"/>
      <c r="B30" s="47"/>
      <c r="C30" s="47"/>
      <c r="D30" s="47"/>
      <c r="E30" s="47"/>
      <c r="F30" s="48"/>
      <c r="G30" s="1"/>
    </row>
    <row r="31" spans="1:7" x14ac:dyDescent="0.25">
      <c r="A31" s="1"/>
      <c r="B31" s="49"/>
      <c r="C31" s="50"/>
      <c r="D31" s="51"/>
      <c r="E31" s="52"/>
      <c r="F31" s="51"/>
      <c r="G31" s="1"/>
    </row>
    <row r="32" spans="1:7" x14ac:dyDescent="0.25">
      <c r="A32" s="1"/>
      <c r="B32" s="49"/>
      <c r="C32" s="50"/>
      <c r="D32" s="51"/>
      <c r="E32" s="52"/>
      <c r="F32" s="51"/>
      <c r="G32" s="1"/>
    </row>
    <row r="33" spans="1:7" x14ac:dyDescent="0.25">
      <c r="A33" s="1"/>
      <c r="B33" s="53"/>
      <c r="C33" s="54"/>
      <c r="D33" s="55"/>
      <c r="E33" s="54"/>
      <c r="F33" s="55"/>
      <c r="G33" s="1"/>
    </row>
    <row r="34" spans="1:7" x14ac:dyDescent="0.25">
      <c r="A34" s="1"/>
      <c r="B34" s="53"/>
      <c r="C34" s="54"/>
      <c r="D34" s="55"/>
      <c r="E34" s="54"/>
      <c r="F34" s="55"/>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BjA0O9iCAdpqHp/hTTS8nPfZVshFcZQXra+TX0cGyRAIrwAifINCvtmLVyqMa1MMeteLV+ewqdOdCQNp65WxOA==" saltValue="8mN2UvXcKQ3lrj3c6SMhcg==" spinCount="100000" sheet="1" objects="1" scenarios="1"/>
  <mergeCells count="4">
    <mergeCell ref="B29:F29"/>
    <mergeCell ref="B3:F4"/>
    <mergeCell ref="B8:F8"/>
    <mergeCell ref="B16:F16"/>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Ark13"/>
  <dimension ref="A1:E50"/>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8" t="s">
        <v>116</v>
      </c>
      <c r="C3" s="108"/>
      <c r="D3" s="108"/>
      <c r="E3" s="1"/>
    </row>
    <row r="4" spans="1:5" ht="15" customHeight="1" x14ac:dyDescent="0.25">
      <c r="A4" s="1"/>
      <c r="B4" s="108"/>
      <c r="C4" s="108"/>
      <c r="D4" s="108"/>
      <c r="E4" s="1"/>
    </row>
    <row r="5" spans="1:5" x14ac:dyDescent="0.25">
      <c r="A5" s="1"/>
      <c r="B5" s="108"/>
      <c r="C5" s="108"/>
      <c r="D5" s="108"/>
      <c r="E5" s="1"/>
    </row>
    <row r="6" spans="1:5" x14ac:dyDescent="0.25">
      <c r="A6" s="1"/>
      <c r="B6" s="1"/>
      <c r="C6" s="1"/>
      <c r="D6" s="1"/>
      <c r="E6" s="1"/>
    </row>
    <row r="7" spans="1:5" x14ac:dyDescent="0.25">
      <c r="A7" s="1"/>
      <c r="B7" s="1"/>
      <c r="C7" s="1"/>
      <c r="D7" s="1"/>
      <c r="E7" s="1"/>
    </row>
    <row r="8" spans="1:5" ht="14.25" customHeight="1" x14ac:dyDescent="0.25">
      <c r="A8" s="1"/>
      <c r="B8" s="110" t="s">
        <v>73</v>
      </c>
      <c r="C8" s="111"/>
      <c r="D8" s="112"/>
      <c r="E8" s="1"/>
    </row>
    <row r="9" spans="1:5" x14ac:dyDescent="0.25">
      <c r="A9" s="1"/>
      <c r="B9" s="68" t="s">
        <v>179</v>
      </c>
      <c r="C9" s="9">
        <v>0</v>
      </c>
      <c r="D9" s="14" t="s">
        <v>3</v>
      </c>
      <c r="E9" s="1"/>
    </row>
    <row r="10" spans="1:5" x14ac:dyDescent="0.25">
      <c r="A10" s="1"/>
      <c r="B10" s="64" t="s">
        <v>10</v>
      </c>
      <c r="C10" s="9">
        <f>-C9*'Fane 5. Individuelt eff. krav'!C9</f>
        <v>0</v>
      </c>
      <c r="D10" s="14" t="s">
        <v>3</v>
      </c>
      <c r="E10" s="1"/>
    </row>
    <row r="11" spans="1:5" x14ac:dyDescent="0.25">
      <c r="A11" s="1"/>
      <c r="B11" s="64" t="s">
        <v>22</v>
      </c>
      <c r="C11" s="9">
        <f>-C9*'Fane 15. Nøgletal'!C21</f>
        <v>0</v>
      </c>
      <c r="D11" s="14" t="s">
        <v>3</v>
      </c>
      <c r="E11" s="1"/>
    </row>
    <row r="12" spans="1:5" x14ac:dyDescent="0.25">
      <c r="A12" s="1"/>
      <c r="B12" s="77" t="s">
        <v>74</v>
      </c>
      <c r="C12" s="12">
        <f>SUM(C9:C11)*(1+'Fane 15. Nøgletal'!C9)^2</f>
        <v>0</v>
      </c>
      <c r="D12" s="13" t="s">
        <v>3</v>
      </c>
      <c r="E12" s="1"/>
    </row>
    <row r="13" spans="1:5" x14ac:dyDescent="0.25">
      <c r="A13" s="1"/>
      <c r="B13" s="1"/>
      <c r="C13" s="1"/>
      <c r="D13" s="1"/>
      <c r="E13" s="1"/>
    </row>
    <row r="14" spans="1:5" ht="15" customHeight="1" x14ac:dyDescent="0.25">
      <c r="A14" s="1"/>
      <c r="B14" s="110" t="s">
        <v>84</v>
      </c>
      <c r="C14" s="111"/>
      <c r="D14" s="112"/>
      <c r="E14" s="1"/>
    </row>
    <row r="15" spans="1:5" x14ac:dyDescent="0.25">
      <c r="A15" s="1"/>
      <c r="B15" s="68" t="s">
        <v>179</v>
      </c>
      <c r="C15" s="9">
        <v>0</v>
      </c>
      <c r="D15" s="14" t="s">
        <v>3</v>
      </c>
      <c r="E15" s="1"/>
    </row>
    <row r="16" spans="1:5" x14ac:dyDescent="0.25">
      <c r="A16" s="1"/>
      <c r="B16" s="64" t="s">
        <v>10</v>
      </c>
      <c r="C16" s="9">
        <f>-C15*'Fane 5. Individuelt eff. krav'!C9</f>
        <v>0</v>
      </c>
      <c r="D16" s="14" t="s">
        <v>3</v>
      </c>
      <c r="E16" s="1"/>
    </row>
    <row r="17" spans="1:5" x14ac:dyDescent="0.25">
      <c r="A17" s="1"/>
      <c r="B17" s="64" t="s">
        <v>22</v>
      </c>
      <c r="C17" s="9">
        <f>-C15*'Fane 15. Nøgletal'!C21</f>
        <v>0</v>
      </c>
      <c r="D17" s="14" t="s">
        <v>3</v>
      </c>
      <c r="E17" s="1"/>
    </row>
    <row r="18" spans="1:5" x14ac:dyDescent="0.25">
      <c r="A18" s="1"/>
      <c r="B18" s="77" t="s">
        <v>85</v>
      </c>
      <c r="C18" s="12">
        <f>SUM(C15:C17)*(1+'Fane 15. Nøgletal'!C10)^3</f>
        <v>0</v>
      </c>
      <c r="D18" s="13" t="s">
        <v>3</v>
      </c>
      <c r="E18" s="1"/>
    </row>
    <row r="19" spans="1:5" x14ac:dyDescent="0.25">
      <c r="A19" s="1"/>
      <c r="B19" s="1"/>
      <c r="C19" s="1"/>
      <c r="D19" s="1"/>
      <c r="E19" s="1"/>
    </row>
    <row r="20" spans="1:5" ht="15" customHeight="1" x14ac:dyDescent="0.25">
      <c r="A20" s="1"/>
      <c r="B20" s="110" t="s">
        <v>140</v>
      </c>
      <c r="C20" s="111"/>
      <c r="D20" s="112"/>
      <c r="E20" s="1"/>
    </row>
    <row r="21" spans="1:5" x14ac:dyDescent="0.25">
      <c r="A21" s="1"/>
      <c r="B21" s="68" t="s">
        <v>179</v>
      </c>
      <c r="C21" s="9">
        <v>0</v>
      </c>
      <c r="D21" s="14" t="s">
        <v>3</v>
      </c>
      <c r="E21" s="1"/>
    </row>
    <row r="22" spans="1:5" x14ac:dyDescent="0.25">
      <c r="A22" s="1"/>
      <c r="B22" s="64" t="s">
        <v>10</v>
      </c>
      <c r="C22" s="9">
        <f>-C21*'Fane 5. Individuelt eff. krav'!C9</f>
        <v>0</v>
      </c>
      <c r="D22" s="14" t="s">
        <v>3</v>
      </c>
      <c r="E22" s="1"/>
    </row>
    <row r="23" spans="1:5" x14ac:dyDescent="0.25">
      <c r="A23" s="1"/>
      <c r="B23" s="64" t="s">
        <v>22</v>
      </c>
      <c r="C23" s="9">
        <f>-C21*'Fane 15. Nøgletal'!C21</f>
        <v>0</v>
      </c>
      <c r="D23" s="14" t="s">
        <v>3</v>
      </c>
      <c r="E23" s="1"/>
    </row>
    <row r="24" spans="1:5" x14ac:dyDescent="0.25">
      <c r="A24" s="1"/>
      <c r="B24" s="77" t="s">
        <v>141</v>
      </c>
      <c r="C24" s="12">
        <f>SUM(C21:C23)*(1+'Fane 15. Nøgletal'!C10)^4</f>
        <v>0</v>
      </c>
      <c r="D24" s="13" t="s">
        <v>3</v>
      </c>
      <c r="E24" s="1"/>
    </row>
    <row r="25" spans="1:5" x14ac:dyDescent="0.25">
      <c r="A25" s="1"/>
      <c r="B25" s="1"/>
      <c r="C25" s="1"/>
      <c r="D25" s="1"/>
      <c r="E25" s="1"/>
    </row>
    <row r="26" spans="1:5" ht="15" customHeight="1" x14ac:dyDescent="0.25">
      <c r="A26" s="1"/>
      <c r="B26" s="110" t="s">
        <v>180</v>
      </c>
      <c r="C26" s="111"/>
      <c r="D26" s="112"/>
      <c r="E26" s="1"/>
    </row>
    <row r="27" spans="1:5" ht="14.25" customHeight="1" x14ac:dyDescent="0.25">
      <c r="A27" s="1"/>
      <c r="B27" s="68" t="s">
        <v>179</v>
      </c>
      <c r="C27" s="9">
        <v>0</v>
      </c>
      <c r="D27" s="14" t="s">
        <v>3</v>
      </c>
      <c r="E27" s="1"/>
    </row>
    <row r="28" spans="1:5" x14ac:dyDescent="0.25">
      <c r="A28" s="1"/>
      <c r="B28" s="64" t="s">
        <v>10</v>
      </c>
      <c r="C28" s="9">
        <f>-C27*'Fane 5. Individuelt eff. krav'!C9</f>
        <v>0</v>
      </c>
      <c r="D28" s="14" t="s">
        <v>3</v>
      </c>
      <c r="E28" s="1"/>
    </row>
    <row r="29" spans="1:5" x14ac:dyDescent="0.25">
      <c r="A29" s="1"/>
      <c r="B29" s="64" t="s">
        <v>22</v>
      </c>
      <c r="C29" s="9">
        <f>-C27*'Fane 15. Nøgletal'!C21</f>
        <v>0</v>
      </c>
      <c r="D29" s="14" t="s">
        <v>3</v>
      </c>
      <c r="E29" s="1"/>
    </row>
    <row r="30" spans="1:5" x14ac:dyDescent="0.25">
      <c r="A30" s="1"/>
      <c r="B30" s="77" t="s">
        <v>181</v>
      </c>
      <c r="C30" s="12">
        <f>SUM(C27:C29)*(1+'Fane 15. Nøgletal'!C10)^5</f>
        <v>0</v>
      </c>
      <c r="D30" s="13" t="s">
        <v>3</v>
      </c>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hidden="1" x14ac:dyDescent="0.25"/>
  </sheetData>
  <sheetProtection algorithmName="SHA-512" hashValue="g611nmPd09hJXg6HXlCMAJLNY0leRuwDMT2EwYeJQ8iYpEMBNZ5eYYIh+YuW/nDbgv9HmSqIgCk8UvYYP0sl/w==" saltValue="7VVTCojlbqSb5a/QrcT9SQ==" spinCount="100000" sheet="1" objects="1" scenarios="1"/>
  <mergeCells count="5">
    <mergeCell ref="B26:D26"/>
    <mergeCell ref="B20:D20"/>
    <mergeCell ref="B3:D5"/>
    <mergeCell ref="B14:D14"/>
    <mergeCell ref="B8:D8"/>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Ark18"/>
  <dimension ref="A1:G47"/>
  <sheetViews>
    <sheetView showGridLines="0" zoomScaleNormal="100" workbookViewId="0"/>
  </sheetViews>
  <sheetFormatPr defaultColWidth="0" defaultRowHeight="15" zeroHeight="1" x14ac:dyDescent="0.25"/>
  <cols>
    <col min="1" max="1" width="5.28515625" style="2" customWidth="1"/>
    <col min="2" max="2" width="37.5703125" style="2" customWidth="1"/>
    <col min="3" max="3" width="13.7109375" style="2" customWidth="1"/>
    <col min="4" max="4" width="3.140625" style="2" customWidth="1"/>
    <col min="5" max="5" width="13.7109375" style="2" customWidth="1"/>
    <col min="6" max="6" width="3.140625" style="2" customWidth="1"/>
    <col min="7" max="7" width="5.28515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8" t="s">
        <v>117</v>
      </c>
      <c r="C3" s="108"/>
      <c r="D3" s="108"/>
      <c r="E3" s="108"/>
      <c r="F3" s="108"/>
      <c r="G3" s="1"/>
    </row>
    <row r="4" spans="1:7" ht="15" customHeight="1" x14ac:dyDescent="0.25">
      <c r="A4" s="1"/>
      <c r="B4" s="108"/>
      <c r="C4" s="108"/>
      <c r="D4" s="108"/>
      <c r="E4" s="108"/>
      <c r="F4" s="108"/>
      <c r="G4" s="1"/>
    </row>
    <row r="5" spans="1:7" x14ac:dyDescent="0.25">
      <c r="A5" s="1"/>
      <c r="B5" s="108"/>
      <c r="C5" s="108"/>
      <c r="D5" s="108"/>
      <c r="E5" s="108"/>
      <c r="F5" s="108"/>
      <c r="G5" s="1"/>
    </row>
    <row r="6" spans="1:7" x14ac:dyDescent="0.25">
      <c r="A6" s="1"/>
      <c r="B6" s="1"/>
      <c r="C6" s="1"/>
      <c r="D6" s="1"/>
      <c r="E6" s="1"/>
      <c r="F6" s="1"/>
      <c r="G6" s="1"/>
    </row>
    <row r="7" spans="1:7" x14ac:dyDescent="0.25">
      <c r="A7" s="1"/>
      <c r="B7" s="1"/>
      <c r="C7" s="1"/>
      <c r="D7" s="1"/>
      <c r="E7" s="1"/>
      <c r="F7" s="1"/>
      <c r="G7" s="1"/>
    </row>
    <row r="8" spans="1:7" x14ac:dyDescent="0.25">
      <c r="A8" s="1"/>
      <c r="B8" s="110" t="s">
        <v>66</v>
      </c>
      <c r="C8" s="111"/>
      <c r="D8" s="111"/>
      <c r="E8" s="111"/>
      <c r="F8" s="112"/>
      <c r="G8" s="1"/>
    </row>
    <row r="9" spans="1:7" ht="15" customHeight="1" x14ac:dyDescent="0.25">
      <c r="A9" s="1"/>
      <c r="B9" s="31" t="s">
        <v>67</v>
      </c>
      <c r="C9" s="27" t="s">
        <v>11</v>
      </c>
      <c r="D9" s="32"/>
      <c r="E9" s="27" t="s">
        <v>27</v>
      </c>
      <c r="F9" s="32"/>
      <c r="G9" s="1"/>
    </row>
    <row r="10" spans="1:7" ht="26.25" x14ac:dyDescent="0.25">
      <c r="A10" s="1"/>
      <c r="B10" s="70" t="s">
        <v>220</v>
      </c>
      <c r="C10" s="9">
        <v>0</v>
      </c>
      <c r="D10" s="14" t="s">
        <v>3</v>
      </c>
      <c r="E10" s="9">
        <v>0</v>
      </c>
      <c r="F10" s="14" t="s">
        <v>3</v>
      </c>
      <c r="G10" s="1"/>
    </row>
    <row r="11" spans="1:7" ht="28.5" customHeight="1" x14ac:dyDescent="0.25">
      <c r="A11" s="1"/>
      <c r="B11" s="20" t="s">
        <v>142</v>
      </c>
      <c r="C11" s="12">
        <f>SUM(C10:C10)</f>
        <v>0</v>
      </c>
      <c r="D11" s="13" t="s">
        <v>3</v>
      </c>
      <c r="E11" s="12">
        <f>SUM(E10:E10)</f>
        <v>0</v>
      </c>
      <c r="F11" s="13" t="s">
        <v>3</v>
      </c>
      <c r="G11" s="1"/>
    </row>
    <row r="12" spans="1:7" ht="27" customHeight="1" x14ac:dyDescent="0.25">
      <c r="A12" s="1"/>
      <c r="B12" s="20" t="s">
        <v>182</v>
      </c>
      <c r="C12" s="12">
        <f>C11*(1+'Fane 15. Nøgletal'!C10)</f>
        <v>0</v>
      </c>
      <c r="D12" s="13" t="s">
        <v>3</v>
      </c>
      <c r="E12" s="12">
        <f>E11*(1+'Fane 15. Nøgletal'!C10)</f>
        <v>0</v>
      </c>
      <c r="F12" s="13" t="s">
        <v>3</v>
      </c>
      <c r="G12" s="1"/>
    </row>
    <row r="13" spans="1:7" x14ac:dyDescent="0.25">
      <c r="A13" s="1"/>
      <c r="B13" s="1"/>
      <c r="C13" s="1"/>
      <c r="D13" s="1"/>
      <c r="E13" s="1"/>
      <c r="F13" s="1"/>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hidden="1" x14ac:dyDescent="0.25"/>
    <row r="47" spans="1:7" hidden="1" x14ac:dyDescent="0.25"/>
  </sheetData>
  <sheetProtection algorithmName="SHA-512" hashValue="+jrLM4NrXxw08dz+mh2VyIIQZgOqiFLbXG5ILvNkbeZq5OKJ8042bJvbcEyCG4jl1UqDHmOKgYl1ScqK4E619w==" saltValue="DfcGrgOMWCO8wZKCXH8u6g==" spinCount="100000" sheet="1" objects="1" scenarios="1"/>
  <mergeCells count="2">
    <mergeCell ref="B8:F8"/>
    <mergeCell ref="B3:F5"/>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Ark14"/>
  <dimension ref="A1:G49"/>
  <sheetViews>
    <sheetView showGridLines="0" zoomScaleNormal="100" workbookViewId="0"/>
  </sheetViews>
  <sheetFormatPr defaultColWidth="0" defaultRowHeight="15" zeroHeight="1" x14ac:dyDescent="0.25"/>
  <cols>
    <col min="1" max="1" width="5.140625" style="2" customWidth="1"/>
    <col min="2" max="2" width="37.5703125" style="2" customWidth="1"/>
    <col min="3" max="3" width="13.7109375" style="2" customWidth="1"/>
    <col min="4" max="4" width="3.28515625" style="2" customWidth="1"/>
    <col min="5" max="5" width="13.7109375" style="2" customWidth="1"/>
    <col min="6" max="6" width="3.28515625" style="2" customWidth="1"/>
    <col min="7" max="7" width="5.140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8" t="s">
        <v>118</v>
      </c>
      <c r="C3" s="108"/>
      <c r="D3" s="108"/>
      <c r="E3" s="108"/>
      <c r="F3" s="108"/>
      <c r="G3" s="1"/>
    </row>
    <row r="4" spans="1:7" ht="15" customHeight="1" x14ac:dyDescent="0.25">
      <c r="A4" s="1"/>
      <c r="B4" s="108"/>
      <c r="C4" s="108"/>
      <c r="D4" s="108"/>
      <c r="E4" s="108"/>
      <c r="F4" s="108"/>
      <c r="G4" s="1"/>
    </row>
    <row r="5" spans="1:7" x14ac:dyDescent="0.25">
      <c r="A5" s="1"/>
      <c r="B5" s="108"/>
      <c r="C5" s="108"/>
      <c r="D5" s="108"/>
      <c r="E5" s="108"/>
      <c r="F5" s="108"/>
      <c r="G5" s="1"/>
    </row>
    <row r="6" spans="1:7" x14ac:dyDescent="0.25">
      <c r="A6" s="1"/>
      <c r="B6" s="1"/>
      <c r="C6" s="1"/>
      <c r="D6" s="1"/>
      <c r="E6" s="1"/>
      <c r="F6" s="1"/>
      <c r="G6" s="1"/>
    </row>
    <row r="7" spans="1:7" x14ac:dyDescent="0.25">
      <c r="A7" s="1"/>
      <c r="B7" s="1"/>
      <c r="C7" s="1"/>
      <c r="D7" s="1"/>
      <c r="E7" s="1"/>
      <c r="F7" s="1"/>
      <c r="G7" s="1"/>
    </row>
    <row r="8" spans="1:7" ht="15" customHeight="1" x14ac:dyDescent="0.25">
      <c r="A8" s="1"/>
      <c r="B8" s="110" t="s">
        <v>183</v>
      </c>
      <c r="C8" s="111"/>
      <c r="D8" s="111"/>
      <c r="E8" s="111"/>
      <c r="F8" s="112"/>
      <c r="G8" s="1"/>
    </row>
    <row r="9" spans="1:7" x14ac:dyDescent="0.25">
      <c r="A9" s="1"/>
      <c r="B9" s="31" t="s">
        <v>18</v>
      </c>
      <c r="C9" s="130" t="s">
        <v>11</v>
      </c>
      <c r="D9" s="131"/>
      <c r="E9" s="130" t="s">
        <v>27</v>
      </c>
      <c r="F9" s="131"/>
      <c r="G9" s="1"/>
    </row>
    <row r="10" spans="1:7" x14ac:dyDescent="0.25">
      <c r="A10" s="1"/>
      <c r="B10" s="70" t="s">
        <v>221</v>
      </c>
      <c r="C10" s="9">
        <v>0</v>
      </c>
      <c r="D10" s="14" t="s">
        <v>3</v>
      </c>
      <c r="E10" s="9">
        <v>0</v>
      </c>
      <c r="F10" s="14" t="s">
        <v>3</v>
      </c>
      <c r="G10" s="1"/>
    </row>
    <row r="11" spans="1:7" x14ac:dyDescent="0.25">
      <c r="A11" s="1"/>
      <c r="B11" s="33" t="s">
        <v>143</v>
      </c>
      <c r="C11" s="12">
        <f>SUM(C10:C10)</f>
        <v>0</v>
      </c>
      <c r="D11" s="13" t="s">
        <v>3</v>
      </c>
      <c r="E11" s="12">
        <f>SUM(E10:E10)</f>
        <v>0</v>
      </c>
      <c r="F11" s="13" t="s">
        <v>3</v>
      </c>
      <c r="G11" s="1"/>
    </row>
    <row r="12" spans="1:7" x14ac:dyDescent="0.25">
      <c r="A12" s="1"/>
      <c r="B12" s="33" t="s">
        <v>214</v>
      </c>
      <c r="C12" s="12">
        <f>C11*(1+'Fane 15. Nøgletal'!C10)^2</f>
        <v>0</v>
      </c>
      <c r="D12" s="13" t="s">
        <v>3</v>
      </c>
      <c r="E12" s="12">
        <f>E11*(1+'Fane 15. Nøgletal'!C10)^2</f>
        <v>0</v>
      </c>
      <c r="F12" s="13" t="s">
        <v>3</v>
      </c>
      <c r="G12" s="1"/>
    </row>
    <row r="13" spans="1:7" x14ac:dyDescent="0.25">
      <c r="A13" s="1"/>
      <c r="B13" s="1"/>
      <c r="C13" s="1"/>
      <c r="D13" s="1"/>
      <c r="E13" s="1"/>
      <c r="F13" s="1"/>
      <c r="G13" s="1"/>
    </row>
    <row r="14" spans="1:7" x14ac:dyDescent="0.25">
      <c r="A14" s="1"/>
      <c r="B14" s="129"/>
      <c r="C14" s="129"/>
      <c r="D14" s="129"/>
      <c r="E14" s="129"/>
      <c r="F14" s="129"/>
      <c r="G14" s="1"/>
    </row>
    <row r="15" spans="1:7" x14ac:dyDescent="0.25">
      <c r="A15" s="1"/>
      <c r="B15" s="48"/>
      <c r="C15" s="48"/>
      <c r="D15" s="48"/>
      <c r="E15" s="48"/>
      <c r="F15" s="48"/>
      <c r="G15" s="1"/>
    </row>
    <row r="16" spans="1:7" x14ac:dyDescent="0.25">
      <c r="A16" s="1"/>
      <c r="B16" s="49"/>
      <c r="C16" s="52"/>
      <c r="D16" s="51"/>
      <c r="E16" s="52"/>
      <c r="F16" s="51"/>
      <c r="G16" s="1"/>
    </row>
    <row r="17" spans="1:7" x14ac:dyDescent="0.25">
      <c r="A17" s="1"/>
      <c r="B17" s="49"/>
      <c r="C17" s="52"/>
      <c r="D17" s="51"/>
      <c r="E17" s="52"/>
      <c r="F17" s="51"/>
      <c r="G17" s="1"/>
    </row>
    <row r="18" spans="1:7" x14ac:dyDescent="0.25">
      <c r="A18" s="1"/>
      <c r="B18" s="53"/>
      <c r="C18" s="54"/>
      <c r="D18" s="55"/>
      <c r="E18" s="54"/>
      <c r="F18" s="55"/>
      <c r="G18" s="1"/>
    </row>
    <row r="19" spans="1:7" x14ac:dyDescent="0.25">
      <c r="A19" s="1"/>
      <c r="B19" s="53"/>
      <c r="C19" s="54"/>
      <c r="D19" s="55"/>
      <c r="E19" s="54"/>
      <c r="F19" s="55"/>
      <c r="G19" s="1"/>
    </row>
    <row r="20" spans="1:7" x14ac:dyDescent="0.25">
      <c r="A20" s="1"/>
      <c r="B20" s="46"/>
      <c r="C20" s="46"/>
      <c r="D20" s="46"/>
      <c r="E20" s="46"/>
      <c r="F20" s="46"/>
      <c r="G20" s="1"/>
    </row>
    <row r="21" spans="1:7" x14ac:dyDescent="0.25">
      <c r="A21" s="1"/>
      <c r="B21" s="129"/>
      <c r="C21" s="129"/>
      <c r="D21" s="129"/>
      <c r="E21" s="129"/>
      <c r="F21" s="129"/>
      <c r="G21" s="1"/>
    </row>
    <row r="22" spans="1:7" x14ac:dyDescent="0.25">
      <c r="A22" s="1"/>
      <c r="B22" s="48"/>
      <c r="C22" s="48"/>
      <c r="D22" s="48"/>
      <c r="E22" s="48"/>
      <c r="F22" s="48"/>
      <c r="G22" s="1"/>
    </row>
    <row r="23" spans="1:7" x14ac:dyDescent="0.25">
      <c r="A23" s="1"/>
      <c r="B23" s="49"/>
      <c r="C23" s="52"/>
      <c r="D23" s="51"/>
      <c r="E23" s="52"/>
      <c r="F23" s="51"/>
      <c r="G23" s="1"/>
    </row>
    <row r="24" spans="1:7" x14ac:dyDescent="0.25">
      <c r="A24" s="1"/>
      <c r="B24" s="53"/>
      <c r="C24" s="54"/>
      <c r="D24" s="55"/>
      <c r="E24" s="54"/>
      <c r="F24" s="55"/>
      <c r="G24" s="1"/>
    </row>
    <row r="25" spans="1:7" x14ac:dyDescent="0.25">
      <c r="A25" s="1"/>
      <c r="B25" s="53"/>
      <c r="C25" s="54"/>
      <c r="D25" s="55"/>
      <c r="E25" s="54"/>
      <c r="F25" s="55"/>
      <c r="G25" s="1"/>
    </row>
    <row r="26" spans="1:7" x14ac:dyDescent="0.25">
      <c r="A26" s="1"/>
      <c r="B26" s="46"/>
      <c r="C26" s="46"/>
      <c r="D26" s="46"/>
      <c r="E26" s="46"/>
      <c r="F26" s="46"/>
      <c r="G26" s="1"/>
    </row>
    <row r="27" spans="1:7" x14ac:dyDescent="0.25">
      <c r="A27" s="1"/>
      <c r="B27" s="129"/>
      <c r="C27" s="129"/>
      <c r="D27" s="129"/>
      <c r="E27" s="129"/>
      <c r="F27" s="129"/>
      <c r="G27" s="1"/>
    </row>
    <row r="28" spans="1:7" x14ac:dyDescent="0.25">
      <c r="A28" s="1"/>
      <c r="B28" s="48"/>
      <c r="C28" s="48"/>
      <c r="D28" s="48"/>
      <c r="E28" s="48"/>
      <c r="F28" s="48"/>
      <c r="G28" s="1"/>
    </row>
    <row r="29" spans="1:7" x14ac:dyDescent="0.25">
      <c r="A29" s="1"/>
      <c r="B29" s="49"/>
      <c r="C29" s="52"/>
      <c r="D29" s="51"/>
      <c r="E29" s="52"/>
      <c r="F29" s="51"/>
      <c r="G29" s="1"/>
    </row>
    <row r="30" spans="1:7" x14ac:dyDescent="0.25">
      <c r="A30" s="1"/>
      <c r="B30" s="53"/>
      <c r="C30" s="54"/>
      <c r="D30" s="55"/>
      <c r="E30" s="54"/>
      <c r="F30" s="55"/>
      <c r="G30" s="1"/>
    </row>
    <row r="31" spans="1:7" x14ac:dyDescent="0.25">
      <c r="A31" s="1"/>
      <c r="B31" s="53"/>
      <c r="C31" s="54"/>
      <c r="D31" s="55"/>
      <c r="E31" s="54"/>
      <c r="F31" s="55"/>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NB6DI25VQWjAWx/WS3+anYMiJnPWBoF2zOf6IIp8kzeMUzLhaz3tzefYrx5ZmZ7gaV93j41y3yLYnJCvxQTQpQ==" saltValue="pl1P2/xxD70SkCnyXiCwzw==" spinCount="100000" sheet="1" objects="1" scenarios="1"/>
  <mergeCells count="7">
    <mergeCell ref="B3:F5"/>
    <mergeCell ref="B27:F27"/>
    <mergeCell ref="B8:F8"/>
    <mergeCell ref="B14:F14"/>
    <mergeCell ref="B21:F21"/>
    <mergeCell ref="E9:F9"/>
    <mergeCell ref="C9:D9"/>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dimension ref="A1:E47"/>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6" t="s">
        <v>155</v>
      </c>
      <c r="C3" s="106"/>
      <c r="D3" s="106"/>
      <c r="E3" s="1"/>
    </row>
    <row r="4" spans="1:5" ht="15" customHeight="1" x14ac:dyDescent="0.25">
      <c r="A4" s="1"/>
      <c r="B4" s="106"/>
      <c r="C4" s="106"/>
      <c r="D4" s="106"/>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33" t="s">
        <v>13</v>
      </c>
      <c r="C8" s="28"/>
      <c r="D8" s="19"/>
      <c r="E8" s="1"/>
    </row>
    <row r="9" spans="1:5" x14ac:dyDescent="0.25">
      <c r="A9" s="1"/>
      <c r="B9" s="29" t="s">
        <v>90</v>
      </c>
      <c r="C9" s="7">
        <f>'Fane 3. Omkostninger i ØR2024'!C20</f>
        <v>71179820.060673624</v>
      </c>
      <c r="D9" s="8" t="s">
        <v>3</v>
      </c>
      <c r="E9" s="1"/>
    </row>
    <row r="10" spans="1:5" ht="17.25" customHeight="1" x14ac:dyDescent="0.25">
      <c r="A10" s="1"/>
      <c r="B10" s="64" t="s">
        <v>35</v>
      </c>
      <c r="C10" s="7">
        <f>'Fane 11.1. Varige tillæg'!C20</f>
        <v>1031738.0181</v>
      </c>
      <c r="D10" s="8" t="s">
        <v>3</v>
      </c>
      <c r="E10" s="1"/>
    </row>
    <row r="11" spans="1:5" ht="17.25" customHeight="1" x14ac:dyDescent="0.25">
      <c r="A11" s="1"/>
      <c r="B11" s="64" t="s">
        <v>36</v>
      </c>
      <c r="C11" s="9">
        <f>'Fane 11.1. Varige tillæg'!E20</f>
        <v>1068336.771619</v>
      </c>
      <c r="D11" s="8" t="s">
        <v>3</v>
      </c>
      <c r="E11" s="1"/>
    </row>
    <row r="12" spans="1:5" ht="17.25" customHeight="1" x14ac:dyDescent="0.25">
      <c r="A12" s="1"/>
      <c r="B12" s="64" t="s">
        <v>25</v>
      </c>
      <c r="C12" s="9">
        <f>-'Fane 14. Bortfald'!C12</f>
        <v>0</v>
      </c>
      <c r="D12" s="8" t="s">
        <v>3</v>
      </c>
      <c r="E12" s="1"/>
    </row>
    <row r="13" spans="1:5" ht="17.25" customHeight="1" x14ac:dyDescent="0.25">
      <c r="A13" s="1"/>
      <c r="B13" s="64" t="s">
        <v>24</v>
      </c>
      <c r="C13" s="9">
        <f>-'Fane 14. Bortfald'!E12</f>
        <v>0</v>
      </c>
      <c r="D13" s="8" t="s">
        <v>3</v>
      </c>
      <c r="E13" s="1"/>
    </row>
    <row r="14" spans="1:5" ht="17.25" customHeight="1" x14ac:dyDescent="0.25">
      <c r="A14" s="1"/>
      <c r="B14" s="64" t="s">
        <v>62</v>
      </c>
      <c r="C14" s="9">
        <f>'Fane 13. Tilknyttet virksomhed'!C12</f>
        <v>0</v>
      </c>
      <c r="D14" s="8" t="s">
        <v>3</v>
      </c>
      <c r="E14" s="1"/>
    </row>
    <row r="15" spans="1:5" ht="17.25" customHeight="1" x14ac:dyDescent="0.25">
      <c r="A15" s="1"/>
      <c r="B15" s="64" t="s">
        <v>63</v>
      </c>
      <c r="C15" s="9">
        <f>'Fane 13. Tilknyttet virksomhed'!E12</f>
        <v>0</v>
      </c>
      <c r="D15" s="8" t="s">
        <v>3</v>
      </c>
      <c r="E15" s="1"/>
    </row>
    <row r="16" spans="1:5" ht="17.25" customHeight="1" x14ac:dyDescent="0.25">
      <c r="A16" s="1"/>
      <c r="B16" s="64" t="s">
        <v>19</v>
      </c>
      <c r="C16" s="38">
        <f>SUM(C9)*'Fane 15. Nøgletal'!C9+SUM(C10:C11,C14:C15)*'Fane 15. Nøgletal'!C10</f>
        <v>5890564.4194607977</v>
      </c>
      <c r="D16" s="8" t="s">
        <v>3</v>
      </c>
      <c r="E16" s="1"/>
    </row>
    <row r="17" spans="1:5" ht="17.25" customHeight="1" x14ac:dyDescent="0.25">
      <c r="A17" s="1"/>
      <c r="B17" s="64" t="s">
        <v>10</v>
      </c>
      <c r="C17" s="38">
        <f>-SUM(C9,C10:C16)*'Fane 5. Individuelt eff. krav'!C9</f>
        <v>0</v>
      </c>
      <c r="D17" s="8" t="s">
        <v>3</v>
      </c>
      <c r="E17" s="1"/>
    </row>
    <row r="18" spans="1:5" ht="17.25" customHeight="1" x14ac:dyDescent="0.25">
      <c r="A18" s="1"/>
      <c r="B18" s="64" t="s">
        <v>22</v>
      </c>
      <c r="C18" s="38">
        <f>-'Fane 4.1. Gen. krav - drift'!C17</f>
        <v>-403506.71662675252</v>
      </c>
      <c r="D18" s="8" t="s">
        <v>3</v>
      </c>
      <c r="E18" s="1"/>
    </row>
    <row r="19" spans="1:5" ht="17.25" customHeight="1" x14ac:dyDescent="0.25">
      <c r="A19" s="1"/>
      <c r="B19" s="64" t="s">
        <v>23</v>
      </c>
      <c r="C19" s="38">
        <f>-'Fane 4.2. Gen. krav - anlæg'!C17</f>
        <v>0</v>
      </c>
      <c r="D19" s="8" t="s">
        <v>3</v>
      </c>
      <c r="E19" s="43"/>
    </row>
    <row r="20" spans="1:5" ht="17.25" customHeight="1" x14ac:dyDescent="0.25">
      <c r="A20" s="1"/>
      <c r="B20" s="83" t="s">
        <v>21</v>
      </c>
      <c r="C20" s="10">
        <f>SUM(C9:C19)</f>
        <v>78766952.55322668</v>
      </c>
      <c r="D20" s="11" t="s">
        <v>3</v>
      </c>
      <c r="E20" s="1"/>
    </row>
    <row r="21" spans="1:5" ht="15" customHeight="1" x14ac:dyDescent="0.25">
      <c r="A21" s="1"/>
      <c r="B21" s="33" t="s">
        <v>12</v>
      </c>
      <c r="C21" s="28"/>
      <c r="D21" s="19"/>
      <c r="E21" s="1"/>
    </row>
    <row r="22" spans="1:5" ht="15" customHeight="1" x14ac:dyDescent="0.25">
      <c r="A22" s="1"/>
      <c r="B22" s="31" t="s">
        <v>12</v>
      </c>
      <c r="C22" s="10">
        <f>'Fane 6. Ikke-påvirkelige omk.'!C21+'Fane 6. Ikke-påvirkelige omk.'!C25+'Fane 6. Ikke-påvirkelige omk.'!C33</f>
        <v>906757.47376206995</v>
      </c>
      <c r="D22" s="11" t="s">
        <v>3</v>
      </c>
      <c r="E22" s="1"/>
    </row>
    <row r="23" spans="1:5" ht="15" customHeight="1" x14ac:dyDescent="0.25">
      <c r="A23" s="1"/>
      <c r="B23" s="33" t="s">
        <v>42</v>
      </c>
      <c r="C23" s="28"/>
      <c r="D23" s="19"/>
      <c r="E23" s="1"/>
    </row>
    <row r="24" spans="1:5" ht="15" customHeight="1" x14ac:dyDescent="0.25">
      <c r="A24" s="1"/>
      <c r="B24" s="83" t="s">
        <v>42</v>
      </c>
      <c r="C24" s="10">
        <f>'Fane 12. Periodevise driftsomk.'!C12</f>
        <v>0</v>
      </c>
      <c r="D24" s="11" t="s">
        <v>3</v>
      </c>
      <c r="E24" s="1"/>
    </row>
    <row r="25" spans="1:5" ht="15" customHeight="1" x14ac:dyDescent="0.25">
      <c r="A25" s="1"/>
      <c r="B25" s="41" t="s">
        <v>41</v>
      </c>
      <c r="C25" s="39"/>
      <c r="D25" s="40"/>
      <c r="E25" s="1"/>
    </row>
    <row r="26" spans="1:5" ht="15" customHeight="1" x14ac:dyDescent="0.25">
      <c r="A26" s="1"/>
      <c r="B26" s="64" t="s">
        <v>89</v>
      </c>
      <c r="C26" s="38">
        <f>'Fane 11.2. Engangstillæg'!C14</f>
        <v>4034440.601119943</v>
      </c>
      <c r="D26" s="8" t="s">
        <v>3</v>
      </c>
      <c r="E26" s="1"/>
    </row>
    <row r="27" spans="1:5" ht="15" customHeight="1" x14ac:dyDescent="0.25">
      <c r="A27" s="1"/>
      <c r="B27" s="64" t="s">
        <v>38</v>
      </c>
      <c r="C27" s="38">
        <f>'Fane 11.2. Engangstillæg'!E14</f>
        <v>0</v>
      </c>
      <c r="D27" s="8" t="s">
        <v>3</v>
      </c>
      <c r="E27" s="1"/>
    </row>
    <row r="28" spans="1:5" ht="15" customHeight="1" x14ac:dyDescent="0.25">
      <c r="A28" s="1"/>
      <c r="B28" s="64" t="s">
        <v>92</v>
      </c>
      <c r="C28" s="38">
        <f>-C26*('Fane 15. Nøgletal'!C21+'Fane 5. Individuelt eff. krav'!C9)</f>
        <v>-80688.812022398866</v>
      </c>
      <c r="D28" s="8" t="s">
        <v>3</v>
      </c>
      <c r="E28" s="1"/>
    </row>
    <row r="29" spans="1:5" ht="15" customHeight="1" x14ac:dyDescent="0.25">
      <c r="A29" s="1"/>
      <c r="B29" s="64" t="s">
        <v>93</v>
      </c>
      <c r="C29" s="38">
        <f>-C27*('Fane 15. Nøgletal'!C16+'Fane 5. Individuelt eff. krav'!C9)</f>
        <v>0</v>
      </c>
      <c r="D29" s="8" t="s">
        <v>3</v>
      </c>
      <c r="E29" s="1"/>
    </row>
    <row r="30" spans="1:5" ht="15" customHeight="1" x14ac:dyDescent="0.25">
      <c r="A30" s="1"/>
      <c r="B30" s="67" t="s">
        <v>43</v>
      </c>
      <c r="C30" s="10">
        <f>SUM(C26:C29)</f>
        <v>3953751.7890975443</v>
      </c>
      <c r="D30" s="11" t="s">
        <v>3</v>
      </c>
      <c r="E30" s="1"/>
    </row>
    <row r="31" spans="1:5" x14ac:dyDescent="0.25">
      <c r="A31" s="1"/>
      <c r="B31" s="33" t="s">
        <v>69</v>
      </c>
      <c r="C31" s="28"/>
      <c r="D31" s="19"/>
      <c r="E31" s="1"/>
    </row>
    <row r="32" spans="1:5" x14ac:dyDescent="0.25">
      <c r="A32" s="1"/>
      <c r="B32" s="31" t="s">
        <v>79</v>
      </c>
      <c r="C32" s="62">
        <f>'Fane 7. Kontrol af ØR2023'!C27</f>
        <v>0</v>
      </c>
      <c r="D32" s="11" t="s">
        <v>3</v>
      </c>
      <c r="E32" s="1"/>
    </row>
    <row r="33" spans="1:5" ht="15" customHeight="1" x14ac:dyDescent="0.25">
      <c r="A33" s="1"/>
      <c r="B33" s="33" t="s">
        <v>154</v>
      </c>
      <c r="C33" s="28"/>
      <c r="D33" s="19"/>
      <c r="E33" s="1"/>
    </row>
    <row r="34" spans="1:5" x14ac:dyDescent="0.25">
      <c r="A34" s="1"/>
      <c r="B34" s="31" t="s">
        <v>154</v>
      </c>
      <c r="C34" s="10">
        <f>'Fane 9. Korrektion af ØR2023'!C16</f>
        <v>0</v>
      </c>
      <c r="D34" s="11" t="s">
        <v>3</v>
      </c>
      <c r="E34" s="1"/>
    </row>
    <row r="35" spans="1:5" x14ac:dyDescent="0.25">
      <c r="A35" s="1"/>
      <c r="B35" s="30" t="s">
        <v>75</v>
      </c>
      <c r="C35" s="28"/>
      <c r="D35" s="19"/>
      <c r="E35" s="1"/>
    </row>
    <row r="36" spans="1:5" x14ac:dyDescent="0.25">
      <c r="A36" s="1"/>
      <c r="B36" s="67" t="s">
        <v>76</v>
      </c>
      <c r="C36" s="10">
        <f>'Fane 8. Skattesagen'!C14</f>
        <v>0</v>
      </c>
      <c r="D36" s="11" t="s">
        <v>3</v>
      </c>
      <c r="E36" s="1"/>
    </row>
    <row r="37" spans="1:5" x14ac:dyDescent="0.25">
      <c r="A37" s="1"/>
      <c r="B37" s="33" t="s">
        <v>71</v>
      </c>
      <c r="C37" s="45">
        <f>SUM(C34,C32,C24,C30,C22,C20,C36)</f>
        <v>83627461.816086292</v>
      </c>
      <c r="D37" s="30" t="s">
        <v>3</v>
      </c>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sheetData>
  <sheetProtection algorithmName="SHA-512" hashValue="yiyWQBOjmUGRrygsJSQQUvn7QbEOKn+txMlZFyOKzwfbpjBYD123ObkLulXmjdyFyI4VmLvylfCcfg0FveFZkA==" saltValue="t4Pva8f/XDlEgSL1TPINFQ==" spinCount="100000" sheet="1" objects="1" scenarios="1"/>
  <mergeCells count="1">
    <mergeCell ref="B3:D4"/>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Ark19"/>
  <dimension ref="A1:D49"/>
  <sheetViews>
    <sheetView showGridLines="0" zoomScaleNormal="100" workbookViewId="0"/>
  </sheetViews>
  <sheetFormatPr defaultColWidth="0" defaultRowHeight="15" zeroHeight="1" x14ac:dyDescent="0.25"/>
  <cols>
    <col min="1" max="1" width="5.28515625" style="2" customWidth="1"/>
    <col min="2" max="2" width="61.7109375" style="2" customWidth="1"/>
    <col min="3" max="3" width="7.7109375" style="2" customWidth="1"/>
    <col min="4" max="4" width="5.28515625" style="2" customWidth="1"/>
    <col min="5" max="16384" width="9.140625" style="2" hidden="1"/>
  </cols>
  <sheetData>
    <row r="1" spans="1:4" x14ac:dyDescent="0.25">
      <c r="A1" s="1"/>
      <c r="B1" s="1"/>
      <c r="C1" s="1"/>
      <c r="D1" s="1"/>
    </row>
    <row r="2" spans="1:4" x14ac:dyDescent="0.25">
      <c r="A2" s="1"/>
      <c r="B2" s="1"/>
      <c r="C2" s="1"/>
      <c r="D2" s="1"/>
    </row>
    <row r="3" spans="1:4" ht="15" customHeight="1" x14ac:dyDescent="0.25">
      <c r="A3" s="1"/>
      <c r="B3" s="108" t="s">
        <v>119</v>
      </c>
      <c r="C3" s="108"/>
      <c r="D3" s="1"/>
    </row>
    <row r="4" spans="1:4" ht="15" customHeight="1" x14ac:dyDescent="0.25">
      <c r="A4" s="1"/>
      <c r="B4" s="108"/>
      <c r="C4" s="108"/>
      <c r="D4" s="1"/>
    </row>
    <row r="5" spans="1:4" ht="15" customHeight="1" x14ac:dyDescent="0.25">
      <c r="A5" s="1"/>
      <c r="B5" s="1"/>
      <c r="C5" s="1"/>
      <c r="D5" s="1"/>
    </row>
    <row r="6" spans="1:4" x14ac:dyDescent="0.25">
      <c r="A6" s="1"/>
      <c r="B6" s="1"/>
      <c r="C6" s="1"/>
      <c r="D6" s="1"/>
    </row>
    <row r="7" spans="1:4" x14ac:dyDescent="0.25">
      <c r="A7" s="1"/>
      <c r="B7" s="1"/>
      <c r="C7" s="1"/>
      <c r="D7" s="1"/>
    </row>
    <row r="8" spans="1:4" x14ac:dyDescent="0.25">
      <c r="A8" s="1"/>
      <c r="B8" s="33" t="s">
        <v>14</v>
      </c>
      <c r="C8" s="19"/>
      <c r="D8" s="1"/>
    </row>
    <row r="9" spans="1:4" x14ac:dyDescent="0.25">
      <c r="A9" s="1"/>
      <c r="B9" s="59" t="s">
        <v>122</v>
      </c>
      <c r="C9" s="61">
        <v>8.0799999999999997E-2</v>
      </c>
      <c r="D9" s="1"/>
    </row>
    <row r="10" spans="1:4" x14ac:dyDescent="0.25">
      <c r="A10" s="1"/>
      <c r="B10" s="59" t="s">
        <v>224</v>
      </c>
      <c r="C10" s="61">
        <v>6.6299999999999998E-2</v>
      </c>
      <c r="D10" s="1"/>
    </row>
    <row r="11" spans="1:4" x14ac:dyDescent="0.25">
      <c r="A11" s="1"/>
      <c r="B11" s="33"/>
      <c r="C11" s="19"/>
      <c r="D11" s="1"/>
    </row>
    <row r="12" spans="1:4" x14ac:dyDescent="0.25">
      <c r="A12" s="1"/>
      <c r="B12" s="1"/>
      <c r="C12" s="1"/>
      <c r="D12" s="1"/>
    </row>
    <row r="13" spans="1:4" x14ac:dyDescent="0.25">
      <c r="A13" s="1"/>
      <c r="B13" s="1"/>
      <c r="C13" s="1"/>
      <c r="D13" s="1"/>
    </row>
    <row r="14" spans="1:4" x14ac:dyDescent="0.25">
      <c r="A14" s="1"/>
      <c r="B14" s="33" t="s">
        <v>50</v>
      </c>
      <c r="C14" s="19"/>
      <c r="D14" s="1"/>
    </row>
    <row r="15" spans="1:4" x14ac:dyDescent="0.25">
      <c r="A15" s="1"/>
      <c r="B15" s="59" t="s">
        <v>213</v>
      </c>
      <c r="C15" s="60">
        <v>0</v>
      </c>
      <c r="D15" s="1"/>
    </row>
    <row r="16" spans="1:4" x14ac:dyDescent="0.25">
      <c r="A16" s="1"/>
      <c r="B16" s="59" t="s">
        <v>225</v>
      </c>
      <c r="C16" s="22">
        <v>0</v>
      </c>
      <c r="D16" s="1"/>
    </row>
    <row r="17" spans="1:4" x14ac:dyDescent="0.25">
      <c r="A17" s="1"/>
      <c r="B17" s="33"/>
      <c r="C17" s="19"/>
      <c r="D17" s="1"/>
    </row>
    <row r="18" spans="1:4" x14ac:dyDescent="0.25">
      <c r="A18" s="1"/>
      <c r="B18" s="1"/>
      <c r="C18" s="1"/>
      <c r="D18" s="1"/>
    </row>
    <row r="19" spans="1:4" x14ac:dyDescent="0.25">
      <c r="A19" s="1"/>
      <c r="B19" s="1"/>
      <c r="C19" s="1"/>
      <c r="D19" s="1"/>
    </row>
    <row r="20" spans="1:4" x14ac:dyDescent="0.25">
      <c r="A20" s="1"/>
      <c r="B20" s="33" t="s">
        <v>51</v>
      </c>
      <c r="C20" s="19"/>
      <c r="D20" s="1"/>
    </row>
    <row r="21" spans="1:4" x14ac:dyDescent="0.25">
      <c r="A21" s="1"/>
      <c r="B21" s="37" t="s">
        <v>59</v>
      </c>
      <c r="C21" s="25">
        <v>0.02</v>
      </c>
      <c r="D21" s="1"/>
    </row>
    <row r="22" spans="1:4" x14ac:dyDescent="0.25">
      <c r="A22" s="1"/>
      <c r="B22" s="33"/>
      <c r="C22" s="19"/>
      <c r="D22" s="1"/>
    </row>
    <row r="23" spans="1:4" x14ac:dyDescent="0.25">
      <c r="A23" s="1"/>
      <c r="B23" s="1"/>
      <c r="C23" s="1"/>
      <c r="D23" s="1"/>
    </row>
    <row r="24" spans="1:4" x14ac:dyDescent="0.25">
      <c r="A24" s="1"/>
      <c r="B24" s="1"/>
      <c r="C24" s="1"/>
      <c r="D24" s="1"/>
    </row>
    <row r="25" spans="1:4" x14ac:dyDescent="0.25">
      <c r="A25" s="1"/>
      <c r="B25" s="1"/>
      <c r="C25" s="1"/>
      <c r="D25" s="1"/>
    </row>
    <row r="26" spans="1:4" x14ac:dyDescent="0.25">
      <c r="A26" s="1"/>
      <c r="B26" s="1"/>
      <c r="C26" s="1"/>
      <c r="D26" s="1"/>
    </row>
    <row r="27" spans="1:4" x14ac:dyDescent="0.25">
      <c r="A27" s="1"/>
      <c r="B27" s="1"/>
      <c r="C27" s="1"/>
      <c r="D27" s="1"/>
    </row>
    <row r="28" spans="1:4" x14ac:dyDescent="0.25">
      <c r="A28" s="1"/>
      <c r="B28" s="1"/>
      <c r="C28" s="1"/>
      <c r="D28" s="1"/>
    </row>
    <row r="29" spans="1:4" x14ac:dyDescent="0.25">
      <c r="A29" s="1"/>
      <c r="B29" s="1"/>
      <c r="C29" s="1"/>
      <c r="D29" s="1"/>
    </row>
    <row r="30" spans="1:4" x14ac:dyDescent="0.25">
      <c r="A30" s="1"/>
      <c r="B30" s="1"/>
      <c r="C30" s="1"/>
      <c r="D30" s="1"/>
    </row>
    <row r="31" spans="1:4" x14ac:dyDescent="0.25">
      <c r="A31" s="1"/>
      <c r="B31" s="1"/>
      <c r="C31" s="1"/>
      <c r="D31" s="1"/>
    </row>
    <row r="32" spans="1:4" x14ac:dyDescent="0.25">
      <c r="A32" s="1"/>
      <c r="B32" s="1"/>
      <c r="C32" s="1"/>
      <c r="D32" s="1"/>
    </row>
    <row r="33" spans="1:4" x14ac:dyDescent="0.25">
      <c r="A33" s="1"/>
      <c r="B33" s="1"/>
      <c r="C33" s="1"/>
      <c r="D33" s="1"/>
    </row>
    <row r="34" spans="1:4" x14ac:dyDescent="0.25">
      <c r="A34" s="1"/>
      <c r="B34" s="1"/>
      <c r="C34" s="1"/>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hidden="1" x14ac:dyDescent="0.25"/>
  </sheetData>
  <sheetProtection algorithmName="SHA-512" hashValue="ZnRJ2S0nQfcFGALDSUIFDF1e5mTpTaJ+ts3+AJFJdXC1ROCZ9bF6d/7RJA1ZIrPePW4cJ/EcPYAoXfcMgeVInA==" saltValue="lvtyGcPDjrVCgcRBiJmIRQ==" spinCount="100000" sheet="1" objects="1" scenarios="1"/>
  <mergeCells count="1">
    <mergeCell ref="B3:C4"/>
  </mergeCells>
  <pageMargins left="0.8125"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4"/>
  <dimension ref="A1:E49"/>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6" t="s">
        <v>156</v>
      </c>
      <c r="C3" s="106"/>
      <c r="D3" s="106"/>
      <c r="E3" s="1"/>
    </row>
    <row r="4" spans="1:5" ht="15" customHeight="1" x14ac:dyDescent="0.25">
      <c r="A4" s="1"/>
      <c r="B4" s="106"/>
      <c r="C4" s="106"/>
      <c r="D4" s="106"/>
      <c r="E4" s="1"/>
    </row>
    <row r="5" spans="1:5" x14ac:dyDescent="0.25">
      <c r="A5" s="1"/>
      <c r="B5" s="107" t="s">
        <v>144</v>
      </c>
      <c r="C5" s="107"/>
      <c r="D5" s="107"/>
      <c r="E5" s="1"/>
    </row>
    <row r="6" spans="1:5" x14ac:dyDescent="0.25">
      <c r="A6" s="1"/>
      <c r="B6" s="1"/>
      <c r="C6" s="1"/>
      <c r="D6" s="1"/>
      <c r="E6" s="1"/>
    </row>
    <row r="7" spans="1:5" x14ac:dyDescent="0.25">
      <c r="A7" s="1"/>
      <c r="B7" s="1"/>
      <c r="C7" s="1"/>
      <c r="D7" s="1"/>
      <c r="E7" s="1"/>
    </row>
    <row r="8" spans="1:5" x14ac:dyDescent="0.25">
      <c r="A8" s="1"/>
      <c r="B8" s="33" t="s">
        <v>13</v>
      </c>
      <c r="C8" s="28"/>
      <c r="D8" s="19"/>
      <c r="E8" s="1"/>
    </row>
    <row r="9" spans="1:5" ht="15" customHeight="1" x14ac:dyDescent="0.25">
      <c r="A9" s="1"/>
      <c r="B9" s="29" t="s">
        <v>80</v>
      </c>
      <c r="C9" s="7">
        <f>'Fane 2.1. Økonomisk ramme 2025'!C20</f>
        <v>78766952.55322668</v>
      </c>
      <c r="D9" s="8" t="s">
        <v>3</v>
      </c>
      <c r="E9" s="1"/>
    </row>
    <row r="10" spans="1:5" ht="15" customHeight="1" x14ac:dyDescent="0.25">
      <c r="A10" s="1"/>
      <c r="B10" s="26" t="s">
        <v>19</v>
      </c>
      <c r="C10" s="7">
        <f>C9*'Fane 15. Nøgletal'!C10</f>
        <v>5222248.9542789282</v>
      </c>
      <c r="D10" s="8" t="s">
        <v>3</v>
      </c>
      <c r="E10" s="1"/>
    </row>
    <row r="11" spans="1:5" ht="15" customHeight="1" x14ac:dyDescent="0.25">
      <c r="A11" s="1"/>
      <c r="B11" s="26" t="s">
        <v>10</v>
      </c>
      <c r="C11" s="9">
        <f>-SUM(C9:C10)*'Fane 5. Individuelt eff. krav'!C9</f>
        <v>0</v>
      </c>
      <c r="D11" s="8" t="s">
        <v>3</v>
      </c>
      <c r="E11" s="1"/>
    </row>
    <row r="12" spans="1:5" ht="15" customHeight="1" x14ac:dyDescent="0.25">
      <c r="A12" s="1"/>
      <c r="B12" s="26" t="s">
        <v>22</v>
      </c>
      <c r="C12" s="9">
        <f>-'Fane 4.1. Gen. krav - drift'!C22</f>
        <v>-421654.02770032414</v>
      </c>
      <c r="D12" s="8" t="s">
        <v>3</v>
      </c>
      <c r="E12" s="1"/>
    </row>
    <row r="13" spans="1:5" ht="15" customHeight="1" x14ac:dyDescent="0.25">
      <c r="A13" s="1"/>
      <c r="B13" s="26" t="s">
        <v>23</v>
      </c>
      <c r="C13" s="9">
        <f>-'Fane 4.2. Gen. krav - anlæg'!C22</f>
        <v>0</v>
      </c>
      <c r="D13" s="8" t="s">
        <v>3</v>
      </c>
      <c r="E13" s="1"/>
    </row>
    <row r="14" spans="1:5" ht="15" customHeight="1" x14ac:dyDescent="0.25">
      <c r="A14" s="1"/>
      <c r="B14" s="27" t="s">
        <v>21</v>
      </c>
      <c r="C14" s="10">
        <f>SUM(C9:C13)</f>
        <v>83567547.479805291</v>
      </c>
      <c r="D14" s="11" t="s">
        <v>3</v>
      </c>
      <c r="E14" s="1"/>
    </row>
    <row r="15" spans="1:5" x14ac:dyDescent="0.25">
      <c r="A15" s="1"/>
      <c r="B15" s="33" t="s">
        <v>12</v>
      </c>
      <c r="C15" s="28"/>
      <c r="D15" s="19"/>
      <c r="E15" s="1"/>
    </row>
    <row r="16" spans="1:5" ht="15" customHeight="1" x14ac:dyDescent="0.25">
      <c r="A16" s="1"/>
      <c r="B16" s="31" t="s">
        <v>12</v>
      </c>
      <c r="C16" s="10">
        <f>'Fane 6. Ikke-påvirkelige omk.'!C21*(1+'Fane 15. Nøgletal'!C10)+'Fane 6. Ikke-påvirkelige omk.'!C26+'Fane 6. Ikke-påvirkelige omk.'!C34</f>
        <v>966875.49427249515</v>
      </c>
      <c r="D16" s="11" t="s">
        <v>3</v>
      </c>
      <c r="E16" s="1"/>
    </row>
    <row r="17" spans="1:5" ht="15" customHeight="1" x14ac:dyDescent="0.25">
      <c r="A17" s="1"/>
      <c r="B17" s="33" t="s">
        <v>42</v>
      </c>
      <c r="C17" s="28"/>
      <c r="D17" s="19"/>
      <c r="E17" s="1"/>
    </row>
    <row r="18" spans="1:5" ht="15" customHeight="1" x14ac:dyDescent="0.25">
      <c r="A18" s="1"/>
      <c r="B18" s="83" t="s">
        <v>42</v>
      </c>
      <c r="C18" s="10">
        <f>'Fane 12. Periodevise driftsomk.'!C18</f>
        <v>0</v>
      </c>
      <c r="D18" s="11" t="s">
        <v>3</v>
      </c>
      <c r="E18" s="1"/>
    </row>
    <row r="19" spans="1:5" x14ac:dyDescent="0.25">
      <c r="A19" s="1"/>
      <c r="B19" s="33" t="s">
        <v>69</v>
      </c>
      <c r="C19" s="28"/>
      <c r="D19" s="19"/>
      <c r="E19" s="1"/>
    </row>
    <row r="20" spans="1:5" ht="15" customHeight="1" x14ac:dyDescent="0.25">
      <c r="A20" s="1"/>
      <c r="B20" s="31" t="s">
        <v>79</v>
      </c>
      <c r="C20" s="10">
        <f>'Fane 7. Kontrol af ØR2023'!C33</f>
        <v>0</v>
      </c>
      <c r="D20" s="11" t="s">
        <v>3</v>
      </c>
      <c r="E20" s="1"/>
    </row>
    <row r="21" spans="1:5" x14ac:dyDescent="0.25">
      <c r="A21" s="1"/>
      <c r="B21" s="30" t="s">
        <v>75</v>
      </c>
      <c r="C21" s="28"/>
      <c r="D21" s="19"/>
      <c r="E21" s="1"/>
    </row>
    <row r="22" spans="1:5" x14ac:dyDescent="0.25">
      <c r="A22" s="1"/>
      <c r="B22" s="67" t="s">
        <v>76</v>
      </c>
      <c r="C22" s="10">
        <f>'Fane 8. Skattesagen'!C15</f>
        <v>0</v>
      </c>
      <c r="D22" s="11" t="s">
        <v>3</v>
      </c>
      <c r="E22" s="1"/>
    </row>
    <row r="23" spans="1:5" x14ac:dyDescent="0.25">
      <c r="A23" s="1"/>
      <c r="B23" s="33" t="s">
        <v>81</v>
      </c>
      <c r="C23" s="12">
        <f>SUM(C14,C16,C18,C20,C22)</f>
        <v>84534422.974077791</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tg+eUpRIpZKGN8d0r8ljo0q8DSnw7bpd3IZsl15myeIcwt4LJW9wOUPcP321b3pydCV69ASCBLHPw2DWtKfCFQ==" saltValue="H47pEIRyVJyvnh7R0K4AZw==" spinCount="100000" sheet="1" objects="1" scenarios="1"/>
  <mergeCells count="2">
    <mergeCell ref="B3:D4"/>
    <mergeCell ref="B5:D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3"/>
  <dimension ref="A1:E49"/>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6" t="s">
        <v>157</v>
      </c>
      <c r="C3" s="106"/>
      <c r="D3" s="106"/>
      <c r="E3" s="1"/>
    </row>
    <row r="4" spans="1:5" ht="15" customHeight="1" x14ac:dyDescent="0.25">
      <c r="A4" s="1"/>
      <c r="B4" s="106"/>
      <c r="C4" s="106"/>
      <c r="D4" s="106"/>
      <c r="E4" s="1"/>
    </row>
    <row r="5" spans="1:5" x14ac:dyDescent="0.25">
      <c r="A5" s="1"/>
      <c r="B5" s="107" t="s">
        <v>144</v>
      </c>
      <c r="C5" s="107"/>
      <c r="D5" s="107"/>
      <c r="E5" s="1"/>
    </row>
    <row r="6" spans="1:5" x14ac:dyDescent="0.25">
      <c r="A6" s="1"/>
      <c r="B6" s="75"/>
      <c r="C6" s="75"/>
      <c r="D6" s="75"/>
      <c r="E6" s="1"/>
    </row>
    <row r="7" spans="1:5" x14ac:dyDescent="0.25">
      <c r="A7" s="1"/>
      <c r="B7" s="1"/>
      <c r="C7" s="1"/>
      <c r="D7" s="1"/>
      <c r="E7" s="1"/>
    </row>
    <row r="8" spans="1:5" x14ac:dyDescent="0.25">
      <c r="A8" s="1"/>
      <c r="B8" s="33" t="s">
        <v>13</v>
      </c>
      <c r="C8" s="28"/>
      <c r="D8" s="19"/>
      <c r="E8" s="1"/>
    </row>
    <row r="9" spans="1:5" ht="15" customHeight="1" x14ac:dyDescent="0.25">
      <c r="A9" s="1"/>
      <c r="B9" s="29" t="s">
        <v>129</v>
      </c>
      <c r="C9" s="7">
        <f>'Fane 2.2. Økonomisk ramme 2026'!C14</f>
        <v>83567547.479805291</v>
      </c>
      <c r="D9" s="8" t="s">
        <v>3</v>
      </c>
      <c r="E9" s="1"/>
    </row>
    <row r="10" spans="1:5" ht="15" customHeight="1" x14ac:dyDescent="0.25">
      <c r="A10" s="1"/>
      <c r="B10" s="26" t="s">
        <v>19</v>
      </c>
      <c r="C10" s="7">
        <f>SUM(C9:C9)*'Fane 15. Nøgletal'!C10</f>
        <v>5540528.3979110904</v>
      </c>
      <c r="D10" s="8" t="s">
        <v>3</v>
      </c>
      <c r="E10" s="1"/>
    </row>
    <row r="11" spans="1:5" ht="15" customHeight="1" x14ac:dyDescent="0.25">
      <c r="A11" s="1"/>
      <c r="B11" s="26" t="s">
        <v>10</v>
      </c>
      <c r="C11" s="9">
        <f>-SUM(C9:C10)*'Fane 5. Individuelt eff. krav'!C9</f>
        <v>0</v>
      </c>
      <c r="D11" s="8" t="s">
        <v>3</v>
      </c>
      <c r="E11" s="1"/>
    </row>
    <row r="12" spans="1:5" ht="15" customHeight="1" x14ac:dyDescent="0.25">
      <c r="A12" s="1"/>
      <c r="B12" s="26" t="s">
        <v>22</v>
      </c>
      <c r="C12" s="9">
        <f>-'Fane 4.1. Gen. krav - drift'!C27</f>
        <v>-440617.49594211858</v>
      </c>
      <c r="D12" s="8" t="s">
        <v>3</v>
      </c>
      <c r="E12" s="1"/>
    </row>
    <row r="13" spans="1:5" ht="15" customHeight="1" x14ac:dyDescent="0.25">
      <c r="A13" s="1"/>
      <c r="B13" s="26" t="s">
        <v>23</v>
      </c>
      <c r="C13" s="9">
        <f>-'Fane 4.2. Gen. krav - anlæg'!C27</f>
        <v>0</v>
      </c>
      <c r="D13" s="8" t="s">
        <v>3</v>
      </c>
      <c r="E13" s="1"/>
    </row>
    <row r="14" spans="1:5" x14ac:dyDescent="0.25">
      <c r="A14" s="1"/>
      <c r="B14" s="27" t="s">
        <v>21</v>
      </c>
      <c r="C14" s="10">
        <f>SUM(C9:C13)</f>
        <v>88667458.381774262</v>
      </c>
      <c r="D14" s="11" t="s">
        <v>3</v>
      </c>
      <c r="E14" s="1"/>
    </row>
    <row r="15" spans="1:5" x14ac:dyDescent="0.25">
      <c r="A15" s="1"/>
      <c r="B15" s="33" t="s">
        <v>12</v>
      </c>
      <c r="C15" s="28"/>
      <c r="D15" s="19"/>
      <c r="E15" s="1"/>
    </row>
    <row r="16" spans="1:5" ht="15" customHeight="1" x14ac:dyDescent="0.25">
      <c r="A16" s="1"/>
      <c r="B16" s="31" t="s">
        <v>12</v>
      </c>
      <c r="C16" s="10">
        <f>'Fane 6. Ikke-påvirkelige omk.'!C21*(1+'Fane 15. Nøgletal'!C10)^2+'Fane 6. Ikke-påvirkelige omk.'!C27+'Fane 6. Ikke-påvirkelige omk.'!C35</f>
        <v>1030979.3395427616</v>
      </c>
      <c r="D16" s="11" t="s">
        <v>3</v>
      </c>
      <c r="E16" s="1"/>
    </row>
    <row r="17" spans="1:5" ht="15" customHeight="1" x14ac:dyDescent="0.25">
      <c r="A17" s="1"/>
      <c r="B17" s="33" t="s">
        <v>42</v>
      </c>
      <c r="C17" s="28"/>
      <c r="D17" s="19"/>
      <c r="E17" s="1"/>
    </row>
    <row r="18" spans="1:5" ht="15" customHeight="1" x14ac:dyDescent="0.25">
      <c r="A18" s="1"/>
      <c r="B18" s="83" t="s">
        <v>42</v>
      </c>
      <c r="C18" s="10">
        <f>'Fane 12. Periodevise driftsomk.'!C24</f>
        <v>0</v>
      </c>
      <c r="D18" s="11" t="s">
        <v>3</v>
      </c>
      <c r="E18" s="1"/>
    </row>
    <row r="19" spans="1:5" ht="15" customHeight="1" x14ac:dyDescent="0.25">
      <c r="A19" s="1"/>
      <c r="B19" s="33" t="s">
        <v>69</v>
      </c>
      <c r="C19" s="28"/>
      <c r="D19" s="19"/>
      <c r="E19" s="1"/>
    </row>
    <row r="20" spans="1:5" ht="15" customHeight="1" x14ac:dyDescent="0.25">
      <c r="A20" s="1"/>
      <c r="B20" s="31" t="s">
        <v>79</v>
      </c>
      <c r="C20" s="10">
        <f>'Fane 7. Kontrol af ØR2023'!C33</f>
        <v>0</v>
      </c>
      <c r="D20" s="11" t="s">
        <v>3</v>
      </c>
      <c r="E20" s="1"/>
    </row>
    <row r="21" spans="1:5" x14ac:dyDescent="0.25">
      <c r="A21" s="1"/>
      <c r="B21" s="30" t="s">
        <v>75</v>
      </c>
      <c r="C21" s="28"/>
      <c r="D21" s="19"/>
      <c r="E21" s="1"/>
    </row>
    <row r="22" spans="1:5" x14ac:dyDescent="0.25">
      <c r="A22" s="1"/>
      <c r="B22" s="67" t="s">
        <v>76</v>
      </c>
      <c r="C22" s="10">
        <f>'Fane 8. Skattesagen'!C16</f>
        <v>0</v>
      </c>
      <c r="D22" s="11" t="s">
        <v>3</v>
      </c>
      <c r="E22" s="1"/>
    </row>
    <row r="23" spans="1:5" x14ac:dyDescent="0.25">
      <c r="A23" s="1"/>
      <c r="B23" s="33" t="s">
        <v>130</v>
      </c>
      <c r="C23" s="12">
        <f>SUM(C14,C16,C18,C20,C22)</f>
        <v>89698437.721317023</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ckZWAoyMtKDMoOHRR319XUJSXamoEN7RwggRWlcgLEOFhAfq/FJh50ODGPd9qLES61wLmdkPWhK4vPvV1fR4QA==" saltValue="9bUjy9/kwdMmoclZkNNaRQ==" spinCount="100000" sheet="1" objects="1" scenarios="1"/>
  <mergeCells count="2">
    <mergeCell ref="B3:D4"/>
    <mergeCell ref="B5:D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6"/>
  <dimension ref="A1:E49"/>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28515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6" t="s">
        <v>158</v>
      </c>
      <c r="C3" s="106"/>
      <c r="D3" s="106"/>
      <c r="E3" s="1"/>
    </row>
    <row r="4" spans="1:5" ht="15" customHeight="1" x14ac:dyDescent="0.25">
      <c r="A4" s="1"/>
      <c r="B4" s="106"/>
      <c r="C4" s="106"/>
      <c r="D4" s="106"/>
      <c r="E4" s="1"/>
    </row>
    <row r="5" spans="1:5" x14ac:dyDescent="0.25">
      <c r="A5" s="1"/>
      <c r="B5" s="107" t="s">
        <v>144</v>
      </c>
      <c r="C5" s="107"/>
      <c r="D5" s="107"/>
      <c r="E5" s="1"/>
    </row>
    <row r="6" spans="1:5" x14ac:dyDescent="0.25">
      <c r="A6" s="1"/>
      <c r="B6" s="75"/>
      <c r="C6" s="75"/>
      <c r="D6" s="75"/>
      <c r="E6" s="1"/>
    </row>
    <row r="7" spans="1:5" x14ac:dyDescent="0.25">
      <c r="A7" s="1"/>
      <c r="B7" s="1"/>
      <c r="C7" s="1"/>
      <c r="D7" s="1"/>
      <c r="E7" s="1"/>
    </row>
    <row r="8" spans="1:5" x14ac:dyDescent="0.25">
      <c r="A8" s="1"/>
      <c r="B8" s="33" t="s">
        <v>13</v>
      </c>
      <c r="C8" s="28"/>
      <c r="D8" s="19"/>
      <c r="E8" s="1"/>
    </row>
    <row r="9" spans="1:5" ht="15" customHeight="1" x14ac:dyDescent="0.25">
      <c r="A9" s="1"/>
      <c r="B9" s="29" t="s">
        <v>159</v>
      </c>
      <c r="C9" s="7">
        <f>'Fane 2.3. Økonomisk ramme 2027'!C14</f>
        <v>88667458.381774262</v>
      </c>
      <c r="D9" s="8" t="s">
        <v>3</v>
      </c>
      <c r="E9" s="1"/>
    </row>
    <row r="10" spans="1:5" ht="15" customHeight="1" x14ac:dyDescent="0.25">
      <c r="A10" s="1"/>
      <c r="B10" s="26" t="s">
        <v>19</v>
      </c>
      <c r="C10" s="7">
        <f>SUM(C9:C9)*'Fane 15. Nøgletal'!C10</f>
        <v>5878652.4907116331</v>
      </c>
      <c r="D10" s="8" t="s">
        <v>3</v>
      </c>
      <c r="E10" s="1"/>
    </row>
    <row r="11" spans="1:5" ht="15" customHeight="1" x14ac:dyDescent="0.25">
      <c r="A11" s="1"/>
      <c r="B11" s="26" t="s">
        <v>10</v>
      </c>
      <c r="C11" s="9">
        <f>-SUM(C9:C10)*'Fane 5. Individuelt eff. krav'!C9</f>
        <v>0</v>
      </c>
      <c r="D11" s="8" t="s">
        <v>3</v>
      </c>
      <c r="E11" s="1"/>
    </row>
    <row r="12" spans="1:5" ht="15" customHeight="1" x14ac:dyDescent="0.25">
      <c r="A12" s="1"/>
      <c r="B12" s="26" t="s">
        <v>22</v>
      </c>
      <c r="C12" s="9">
        <f>-'Fane 4.1. Gen. krav - drift'!C32</f>
        <v>-460433.82720461936</v>
      </c>
      <c r="D12" s="8" t="s">
        <v>3</v>
      </c>
      <c r="E12" s="1"/>
    </row>
    <row r="13" spans="1:5" ht="15" customHeight="1" x14ac:dyDescent="0.25">
      <c r="A13" s="1"/>
      <c r="B13" s="26" t="s">
        <v>23</v>
      </c>
      <c r="C13" s="9">
        <f>-'Fane 4.2. Gen. krav - anlæg'!C32</f>
        <v>0</v>
      </c>
      <c r="D13" s="8" t="s">
        <v>3</v>
      </c>
      <c r="E13" s="1"/>
    </row>
    <row r="14" spans="1:5" ht="14.25" customHeight="1" x14ac:dyDescent="0.25">
      <c r="A14" s="1"/>
      <c r="B14" s="27" t="s">
        <v>21</v>
      </c>
      <c r="C14" s="10">
        <f>SUM(C9:C13)</f>
        <v>94085677.045281276</v>
      </c>
      <c r="D14" s="11" t="s">
        <v>3</v>
      </c>
      <c r="E14" s="1"/>
    </row>
    <row r="15" spans="1:5" x14ac:dyDescent="0.25">
      <c r="A15" s="1"/>
      <c r="B15" s="33" t="s">
        <v>12</v>
      </c>
      <c r="C15" s="28"/>
      <c r="D15" s="19"/>
      <c r="E15" s="1"/>
    </row>
    <row r="16" spans="1:5" ht="15" customHeight="1" x14ac:dyDescent="0.25">
      <c r="A16" s="1"/>
      <c r="B16" s="31" t="s">
        <v>12</v>
      </c>
      <c r="C16" s="10">
        <f>'Fane 6. Ikke-påvirkelige omk.'!C21*(1+'Fane 15. Nøgletal'!C10)^3+'Fane 6. Ikke-påvirkelige omk.'!C28+'Fane 6. Ikke-påvirkelige omk.'!C36</f>
        <v>1099333.2697544468</v>
      </c>
      <c r="D16" s="11" t="s">
        <v>3</v>
      </c>
      <c r="E16" s="1"/>
    </row>
    <row r="17" spans="1:5" ht="15" customHeight="1" x14ac:dyDescent="0.25">
      <c r="A17" s="1"/>
      <c r="B17" s="33" t="s">
        <v>42</v>
      </c>
      <c r="C17" s="28"/>
      <c r="D17" s="19"/>
      <c r="E17" s="1"/>
    </row>
    <row r="18" spans="1:5" ht="15" customHeight="1" x14ac:dyDescent="0.25">
      <c r="A18" s="1"/>
      <c r="B18" s="83" t="s">
        <v>42</v>
      </c>
      <c r="C18" s="10">
        <f>'Fane 12. Periodevise driftsomk.'!C30</f>
        <v>0</v>
      </c>
      <c r="D18" s="11" t="s">
        <v>3</v>
      </c>
      <c r="E18" s="1"/>
    </row>
    <row r="19" spans="1:5" x14ac:dyDescent="0.25">
      <c r="A19" s="1"/>
      <c r="B19" s="30" t="s">
        <v>75</v>
      </c>
      <c r="C19" s="28"/>
      <c r="D19" s="19"/>
      <c r="E19" s="1"/>
    </row>
    <row r="20" spans="1:5" x14ac:dyDescent="0.25">
      <c r="A20" s="1"/>
      <c r="B20" s="67" t="s">
        <v>76</v>
      </c>
      <c r="C20" s="10">
        <f>'Fane 8. Skattesagen'!C17</f>
        <v>0</v>
      </c>
      <c r="D20" s="11" t="s">
        <v>3</v>
      </c>
      <c r="E20" s="1"/>
    </row>
    <row r="21" spans="1:5" x14ac:dyDescent="0.25">
      <c r="A21" s="1"/>
      <c r="B21" s="33" t="s">
        <v>160</v>
      </c>
      <c r="C21" s="12">
        <f>SUM(C14,C16,C18,C20)</f>
        <v>95185010.315035716</v>
      </c>
      <c r="D21" s="13" t="s">
        <v>3</v>
      </c>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V5uXwk6TEBds9kw5XbetC+/iOJ5rQlDSKkrIWKZJ6CJWqC9wEhTXiVtpcmkpH+M1GVhpRiuM1oP5CN6Obfi3GQ==" saltValue="gLpWbSM8FCfsiwXE+nd/rw==" spinCount="100000" sheet="1" objects="1" scenarios="1"/>
  <mergeCells count="2">
    <mergeCell ref="B3:D4"/>
    <mergeCell ref="B5:D5"/>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7"/>
  <dimension ref="A1:E55"/>
  <sheetViews>
    <sheetView showGridLines="0" zoomScaleNormal="100" workbookViewId="0"/>
  </sheetViews>
  <sheetFormatPr defaultColWidth="0" defaultRowHeight="15" zeroHeight="1" x14ac:dyDescent="0.25"/>
  <cols>
    <col min="1" max="1" width="6.5703125" style="2" customWidth="1"/>
    <col min="2" max="2" width="52.28515625" style="2" customWidth="1"/>
    <col min="3" max="3" width="15.140625" style="2" customWidth="1"/>
    <col min="4" max="4" width="4.140625" style="2" customWidth="1"/>
    <col min="5" max="5" width="8.42578125" style="2" bestFit="1" customWidth="1"/>
    <col min="6" max="16384" width="9.140625" style="2" hidden="1"/>
  </cols>
  <sheetData>
    <row r="1" spans="1:5" x14ac:dyDescent="0.25">
      <c r="A1" s="1"/>
      <c r="B1" s="1"/>
      <c r="C1" s="1"/>
      <c r="D1" s="1"/>
      <c r="E1" s="1"/>
    </row>
    <row r="2" spans="1:5" x14ac:dyDescent="0.25">
      <c r="A2" s="1"/>
      <c r="B2" s="1"/>
      <c r="C2" s="1"/>
      <c r="D2" s="1"/>
      <c r="E2" s="1"/>
    </row>
    <row r="3" spans="1:5" ht="24.95" customHeight="1" x14ac:dyDescent="0.25">
      <c r="A3" s="1"/>
      <c r="B3" s="108" t="s">
        <v>161</v>
      </c>
      <c r="C3" s="108"/>
      <c r="D3" s="108"/>
      <c r="E3" s="1"/>
    </row>
    <row r="4" spans="1:5" ht="15" customHeight="1" x14ac:dyDescent="0.25">
      <c r="A4" s="1"/>
      <c r="B4" s="108"/>
      <c r="C4" s="108"/>
      <c r="D4" s="108"/>
      <c r="E4" s="1"/>
    </row>
    <row r="5" spans="1:5" ht="15" customHeight="1"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33" t="s">
        <v>162</v>
      </c>
      <c r="C8" s="28"/>
      <c r="D8" s="19"/>
      <c r="E8" s="1"/>
    </row>
    <row r="9" spans="1:5" ht="15" customHeight="1" x14ac:dyDescent="0.25">
      <c r="A9" s="1"/>
      <c r="B9" s="29" t="s">
        <v>64</v>
      </c>
      <c r="C9" s="7">
        <v>63818825.000731185</v>
      </c>
      <c r="D9" s="8" t="s">
        <v>3</v>
      </c>
      <c r="E9" s="1"/>
    </row>
    <row r="10" spans="1:5" ht="15" customHeight="1" x14ac:dyDescent="0.25">
      <c r="A10" s="1"/>
      <c r="B10" s="64" t="s">
        <v>35</v>
      </c>
      <c r="C10" s="7">
        <v>1524390.5824</v>
      </c>
      <c r="D10" s="8" t="s">
        <v>3</v>
      </c>
      <c r="E10" s="1"/>
    </row>
    <row r="11" spans="1:5" ht="15" customHeight="1" x14ac:dyDescent="0.25">
      <c r="A11" s="1"/>
      <c r="B11" s="64" t="s">
        <v>36</v>
      </c>
      <c r="C11" s="9">
        <v>848500.41359999997</v>
      </c>
      <c r="D11" s="8" t="s">
        <v>3</v>
      </c>
      <c r="E11" s="1"/>
    </row>
    <row r="12" spans="1:5" ht="15" customHeight="1" x14ac:dyDescent="0.25">
      <c r="A12" s="1"/>
      <c r="B12" s="64" t="s">
        <v>25</v>
      </c>
      <c r="C12" s="9">
        <v>0</v>
      </c>
      <c r="D12" s="8" t="s">
        <v>3</v>
      </c>
      <c r="E12" s="1"/>
    </row>
    <row r="13" spans="1:5" ht="15" customHeight="1" x14ac:dyDescent="0.25">
      <c r="A13" s="1"/>
      <c r="B13" s="64" t="s">
        <v>24</v>
      </c>
      <c r="C13" s="9">
        <v>0</v>
      </c>
      <c r="D13" s="8" t="s">
        <v>3</v>
      </c>
      <c r="E13" s="1"/>
    </row>
    <row r="14" spans="1:5" ht="15" customHeight="1" x14ac:dyDescent="0.25">
      <c r="A14" s="1"/>
      <c r="B14" s="64" t="s">
        <v>62</v>
      </c>
      <c r="C14" s="9">
        <v>0</v>
      </c>
      <c r="D14" s="8" t="s">
        <v>3</v>
      </c>
      <c r="E14" s="1"/>
    </row>
    <row r="15" spans="1:5" ht="15" customHeight="1" x14ac:dyDescent="0.25">
      <c r="A15" s="1"/>
      <c r="B15" s="64" t="s">
        <v>63</v>
      </c>
      <c r="C15" s="9">
        <v>0</v>
      </c>
      <c r="D15" s="8" t="s">
        <v>3</v>
      </c>
      <c r="E15" s="1"/>
    </row>
    <row r="16" spans="1:5" ht="15" customHeight="1" x14ac:dyDescent="0.25">
      <c r="A16" s="1"/>
      <c r="B16" s="64" t="s">
        <v>19</v>
      </c>
      <c r="C16" s="38">
        <v>5348290.65253588</v>
      </c>
      <c r="D16" s="8" t="s">
        <v>3</v>
      </c>
      <c r="E16" s="1"/>
    </row>
    <row r="17" spans="1:5" ht="15" customHeight="1" x14ac:dyDescent="0.25">
      <c r="A17" s="1"/>
      <c r="B17" s="64" t="s">
        <v>10</v>
      </c>
      <c r="C17" s="38">
        <v>0</v>
      </c>
      <c r="D17" s="8" t="s">
        <v>3</v>
      </c>
      <c r="E17" s="1"/>
    </row>
    <row r="18" spans="1:5" ht="15" customHeight="1" x14ac:dyDescent="0.25">
      <c r="A18" s="1"/>
      <c r="B18" s="64" t="s">
        <v>22</v>
      </c>
      <c r="C18" s="38">
        <v>-360186.58859343774</v>
      </c>
      <c r="D18" s="8" t="s">
        <v>3</v>
      </c>
      <c r="E18" s="1"/>
    </row>
    <row r="19" spans="1:5" ht="15" customHeight="1" x14ac:dyDescent="0.25">
      <c r="A19" s="1"/>
      <c r="B19" s="64" t="s">
        <v>23</v>
      </c>
      <c r="C19" s="38">
        <v>0</v>
      </c>
      <c r="D19" s="8" t="s">
        <v>3</v>
      </c>
      <c r="E19" s="43"/>
    </row>
    <row r="20" spans="1:5" ht="15" customHeight="1" x14ac:dyDescent="0.25">
      <c r="A20" s="1"/>
      <c r="B20" s="83" t="s">
        <v>21</v>
      </c>
      <c r="C20" s="10">
        <v>71179820.060673624</v>
      </c>
      <c r="D20" s="11" t="s">
        <v>3</v>
      </c>
      <c r="E20" s="1"/>
    </row>
    <row r="21" spans="1:5" ht="15" customHeight="1" x14ac:dyDescent="0.25">
      <c r="A21" s="1"/>
      <c r="B21" s="33" t="s">
        <v>12</v>
      </c>
      <c r="C21" s="28"/>
      <c r="D21" s="19"/>
      <c r="E21" s="1"/>
    </row>
    <row r="22" spans="1:5" ht="15" customHeight="1" x14ac:dyDescent="0.25">
      <c r="A22" s="1"/>
      <c r="B22" s="31" t="s">
        <v>12</v>
      </c>
      <c r="C22" s="10">
        <v>853909.04461183993</v>
      </c>
      <c r="D22" s="11" t="s">
        <v>3</v>
      </c>
      <c r="E22" s="1"/>
    </row>
    <row r="23" spans="1:5" ht="15" customHeight="1" x14ac:dyDescent="0.25">
      <c r="A23" s="1"/>
      <c r="B23" s="33" t="s">
        <v>42</v>
      </c>
      <c r="C23" s="28"/>
      <c r="D23" s="19"/>
      <c r="E23" s="1"/>
    </row>
    <row r="24" spans="1:5" ht="15" customHeight="1" x14ac:dyDescent="0.25">
      <c r="A24" s="1"/>
      <c r="B24" s="83" t="s">
        <v>42</v>
      </c>
      <c r="C24" s="10">
        <v>0</v>
      </c>
      <c r="D24" s="11" t="s">
        <v>3</v>
      </c>
      <c r="E24" s="1"/>
    </row>
    <row r="25" spans="1:5" x14ac:dyDescent="0.25">
      <c r="A25" s="1"/>
      <c r="B25" s="41" t="s">
        <v>41</v>
      </c>
      <c r="C25" s="39"/>
      <c r="D25" s="40"/>
      <c r="E25" s="1"/>
    </row>
    <row r="26" spans="1:5" ht="15" customHeight="1" x14ac:dyDescent="0.25">
      <c r="A26" s="1"/>
      <c r="B26" s="64" t="s">
        <v>89</v>
      </c>
      <c r="C26" s="71">
        <v>3099341.9865945596</v>
      </c>
      <c r="D26" s="8" t="s">
        <v>3</v>
      </c>
      <c r="E26" s="1"/>
    </row>
    <row r="27" spans="1:5" ht="15" customHeight="1" x14ac:dyDescent="0.25">
      <c r="A27" s="1"/>
      <c r="B27" s="64" t="s">
        <v>38</v>
      </c>
      <c r="C27" s="72">
        <v>0</v>
      </c>
      <c r="D27" s="8" t="s">
        <v>3</v>
      </c>
      <c r="E27" s="1"/>
    </row>
    <row r="28" spans="1:5" ht="15" customHeight="1" x14ac:dyDescent="0.25">
      <c r="A28" s="1"/>
      <c r="B28" s="64" t="s">
        <v>92</v>
      </c>
      <c r="C28" s="71">
        <v>-61986.839731891196</v>
      </c>
      <c r="D28" s="8" t="s">
        <v>3</v>
      </c>
      <c r="E28" s="1"/>
    </row>
    <row r="29" spans="1:5" ht="15" customHeight="1" x14ac:dyDescent="0.25">
      <c r="A29" s="1"/>
      <c r="B29" s="64" t="s">
        <v>93</v>
      </c>
      <c r="C29" s="72">
        <v>0</v>
      </c>
      <c r="D29" s="8" t="s">
        <v>3</v>
      </c>
      <c r="E29" s="1"/>
    </row>
    <row r="30" spans="1:5" ht="15" customHeight="1" x14ac:dyDescent="0.25">
      <c r="A30" s="1"/>
      <c r="B30" s="67" t="s">
        <v>43</v>
      </c>
      <c r="C30" s="10">
        <v>3037355.1468626685</v>
      </c>
      <c r="D30" s="11" t="s">
        <v>3</v>
      </c>
      <c r="E30" s="1"/>
    </row>
    <row r="31" spans="1:5" ht="15" customHeight="1" x14ac:dyDescent="0.25">
      <c r="A31" s="1"/>
      <c r="B31" s="33" t="s">
        <v>69</v>
      </c>
      <c r="C31" s="28"/>
      <c r="D31" s="19"/>
      <c r="E31" s="1"/>
    </row>
    <row r="32" spans="1:5" ht="15" customHeight="1" x14ac:dyDescent="0.25">
      <c r="A32" s="1"/>
      <c r="B32" s="31" t="s">
        <v>79</v>
      </c>
      <c r="C32" s="10">
        <v>0</v>
      </c>
      <c r="D32" s="11" t="s">
        <v>3</v>
      </c>
      <c r="E32" s="1"/>
    </row>
    <row r="33" spans="1:5" x14ac:dyDescent="0.25">
      <c r="A33" s="1"/>
      <c r="B33" s="33" t="s">
        <v>128</v>
      </c>
      <c r="C33" s="28"/>
      <c r="D33" s="19"/>
      <c r="E33" s="1"/>
    </row>
    <row r="34" spans="1:5" ht="15.4" customHeight="1" x14ac:dyDescent="0.25">
      <c r="A34" s="1"/>
      <c r="B34" s="31" t="s">
        <v>128</v>
      </c>
      <c r="C34" s="10">
        <v>0</v>
      </c>
      <c r="D34" s="11" t="s">
        <v>3</v>
      </c>
      <c r="E34" s="1"/>
    </row>
    <row r="35" spans="1:5" ht="15.4" customHeight="1" x14ac:dyDescent="0.25">
      <c r="A35" s="1"/>
      <c r="B35" s="30" t="s">
        <v>75</v>
      </c>
      <c r="C35" s="28"/>
      <c r="D35" s="19"/>
      <c r="E35" s="1"/>
    </row>
    <row r="36" spans="1:5" x14ac:dyDescent="0.25">
      <c r="A36" s="1"/>
      <c r="B36" s="67" t="s">
        <v>76</v>
      </c>
      <c r="C36" s="10">
        <v>0</v>
      </c>
      <c r="D36" s="11" t="s">
        <v>3</v>
      </c>
      <c r="E36" s="1"/>
    </row>
    <row r="37" spans="1:5" x14ac:dyDescent="0.25">
      <c r="A37" s="1"/>
      <c r="B37" s="33" t="s">
        <v>65</v>
      </c>
      <c r="C37" s="45">
        <v>75071084.252148136</v>
      </c>
      <c r="D37" s="30" t="s">
        <v>3</v>
      </c>
      <c r="E37" s="1"/>
    </row>
    <row r="38" spans="1:5" ht="30" customHeight="1" x14ac:dyDescent="0.25">
      <c r="A38" s="1"/>
      <c r="B38" s="109" t="s">
        <v>223</v>
      </c>
      <c r="C38" s="109"/>
      <c r="D38" s="109"/>
      <c r="E38" s="1"/>
    </row>
    <row r="39" spans="1:5" x14ac:dyDescent="0.25">
      <c r="A39" s="1"/>
      <c r="B39" s="1"/>
      <c r="C39" s="1"/>
      <c r="D39" s="1"/>
      <c r="E39" s="1"/>
    </row>
    <row r="40" spans="1:5" ht="27" customHeight="1"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ht="14.25" customHeight="1"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s="56" customFormat="1" hidden="1" x14ac:dyDescent="0.25"/>
    <row r="50" spans="1:5" s="56" customFormat="1" hidden="1" x14ac:dyDescent="0.25"/>
    <row r="51" spans="1:5" s="56" customFormat="1" hidden="1" x14ac:dyDescent="0.25"/>
    <row r="52" spans="1:5" hidden="1" x14ac:dyDescent="0.25">
      <c r="A52" s="44"/>
      <c r="B52" s="44"/>
      <c r="C52" s="44"/>
      <c r="D52" s="44"/>
      <c r="E52" s="44"/>
    </row>
    <row r="53" spans="1:5" hidden="1" x14ac:dyDescent="0.25">
      <c r="A53" s="44"/>
      <c r="B53" s="44"/>
      <c r="C53" s="44"/>
      <c r="D53" s="44"/>
      <c r="E53" s="44"/>
    </row>
    <row r="54" spans="1:5" hidden="1" x14ac:dyDescent="0.25">
      <c r="A54" s="44"/>
      <c r="B54" s="44"/>
      <c r="C54" s="44"/>
      <c r="D54" s="44"/>
      <c r="E54" s="44"/>
    </row>
    <row r="55" spans="1:5" hidden="1" x14ac:dyDescent="0.25">
      <c r="A55" s="44"/>
      <c r="B55" s="44"/>
      <c r="C55" s="44"/>
      <c r="D55" s="44"/>
      <c r="E55" s="44"/>
    </row>
  </sheetData>
  <sheetProtection algorithmName="SHA-512" hashValue="/oJFZlW9ajwy1/9hMJulaReol3jpwl3/yZh9AIkrYS+9b7IFjo+1LgS5144PELjP+N7UmhNDquI1bJnjGwQhbg==" saltValue="ZvENWr8D6AFObwsIXc1ArA==" spinCount="100000" sheet="1" objects="1" scenarios="1"/>
  <mergeCells count="2">
    <mergeCell ref="B3:D4"/>
    <mergeCell ref="B38:D38"/>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8"/>
  <dimension ref="A1:E49"/>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42578125" style="2" customWidth="1"/>
    <col min="5" max="5" width="5.28515625" style="2" customWidth="1"/>
    <col min="6" max="16384" width="9.140625" style="2" hidden="1"/>
  </cols>
  <sheetData>
    <row r="1" spans="1:5" ht="15" customHeight="1" x14ac:dyDescent="0.25">
      <c r="A1" s="1"/>
      <c r="B1" s="35"/>
      <c r="C1" s="35"/>
      <c r="D1" s="35"/>
      <c r="E1" s="1"/>
    </row>
    <row r="2" spans="1:5" ht="15" customHeight="1" x14ac:dyDescent="0.25">
      <c r="A2" s="1"/>
      <c r="B2" s="35"/>
      <c r="C2" s="35"/>
      <c r="D2" s="35"/>
      <c r="E2" s="1"/>
    </row>
    <row r="3" spans="1:5" ht="15" customHeight="1" x14ac:dyDescent="0.25">
      <c r="A3" s="1"/>
      <c r="B3" s="108" t="s">
        <v>56</v>
      </c>
      <c r="C3" s="108"/>
      <c r="D3" s="108"/>
      <c r="E3" s="1"/>
    </row>
    <row r="4" spans="1:5" ht="15" customHeight="1" x14ac:dyDescent="0.25">
      <c r="A4" s="1"/>
      <c r="B4" s="108"/>
      <c r="C4" s="108"/>
      <c r="D4" s="108"/>
      <c r="E4" s="1"/>
    </row>
    <row r="5" spans="1:5" ht="15" customHeight="1" x14ac:dyDescent="0.25">
      <c r="A5" s="1"/>
      <c r="B5" s="108"/>
      <c r="C5" s="108"/>
      <c r="D5" s="108"/>
      <c r="E5" s="1"/>
    </row>
    <row r="6" spans="1:5" ht="15" customHeight="1" x14ac:dyDescent="0.25">
      <c r="A6" s="1"/>
      <c r="B6" s="76"/>
      <c r="C6" s="76"/>
      <c r="D6" s="76"/>
      <c r="E6" s="1"/>
    </row>
    <row r="7" spans="1:5" x14ac:dyDescent="0.25">
      <c r="A7" s="1"/>
      <c r="B7" s="1"/>
      <c r="C7" s="1"/>
      <c r="D7" s="1"/>
      <c r="E7" s="1"/>
    </row>
    <row r="8" spans="1:5" x14ac:dyDescent="0.25">
      <c r="A8" s="1"/>
      <c r="B8" s="110" t="s">
        <v>123</v>
      </c>
      <c r="C8" s="111"/>
      <c r="D8" s="112"/>
      <c r="E8" s="1"/>
    </row>
    <row r="9" spans="1:5" x14ac:dyDescent="0.25">
      <c r="A9" s="1"/>
      <c r="B9" s="65" t="s">
        <v>88</v>
      </c>
      <c r="C9" s="23">
        <v>16361768.088213975</v>
      </c>
      <c r="D9" s="14" t="s">
        <v>3</v>
      </c>
      <c r="E9" s="1"/>
    </row>
    <row r="10" spans="1:5" x14ac:dyDescent="0.25">
      <c r="A10" s="1"/>
      <c r="B10" s="65" t="s">
        <v>125</v>
      </c>
      <c r="C10" s="23">
        <f>('Fane 3. Omkostninger i ØR2024'!C10+'Fane 3. Omkostninger i ØR2024'!C12+'Fane 3. Omkostninger i ØR2024'!C14)*(1+'Fane 15. Nøgletal'!C9)</f>
        <v>1647561.3414579199</v>
      </c>
      <c r="D10" s="14" t="s">
        <v>3</v>
      </c>
      <c r="E10" s="1"/>
    </row>
    <row r="11" spans="1:5" x14ac:dyDescent="0.25">
      <c r="A11" s="1"/>
      <c r="B11" s="65" t="s">
        <v>131</v>
      </c>
      <c r="C11" s="23">
        <f>C9*'Fane 15. Nøgletal'!C21+C10*'Fane 15. Nøgletal'!C21</f>
        <v>360186.58859343786</v>
      </c>
      <c r="D11" s="14" t="s">
        <v>3</v>
      </c>
      <c r="E11" s="1"/>
    </row>
    <row r="12" spans="1:5" x14ac:dyDescent="0.25">
      <c r="A12" s="1"/>
      <c r="B12" s="33"/>
      <c r="C12" s="28"/>
      <c r="D12" s="19"/>
      <c r="E12" s="1"/>
    </row>
    <row r="13" spans="1:5" x14ac:dyDescent="0.25">
      <c r="A13" s="1"/>
      <c r="B13" s="1"/>
      <c r="C13" s="1"/>
      <c r="D13" s="1"/>
      <c r="E13" s="1"/>
    </row>
    <row r="14" spans="1:5" x14ac:dyDescent="0.25">
      <c r="A14" s="1"/>
      <c r="B14" s="110" t="s">
        <v>124</v>
      </c>
      <c r="C14" s="111"/>
      <c r="D14" s="112"/>
      <c r="E14" s="1"/>
    </row>
    <row r="15" spans="1:5" x14ac:dyDescent="0.25">
      <c r="A15" s="1"/>
      <c r="B15" s="65" t="s">
        <v>133</v>
      </c>
      <c r="C15" s="23">
        <f>(C9+C10-C11)*(1+'Fane 15. Nøgletal'!C9)</f>
        <v>19075193.582637597</v>
      </c>
      <c r="D15" s="14" t="s">
        <v>3</v>
      </c>
      <c r="E15" s="1"/>
    </row>
    <row r="16" spans="1:5" x14ac:dyDescent="0.25">
      <c r="A16" s="1"/>
      <c r="B16" s="65" t="s">
        <v>184</v>
      </c>
      <c r="C16" s="23">
        <f>('Fane 2.1. Økonomisk ramme 2025'!C10+'Fane 2.1. Økonomisk ramme 2025'!C12+'Fane 2.1. Økonomisk ramme 2025'!C14)*(1+'Fane 15. Nøgletal'!C10)</f>
        <v>1100142.2487000299</v>
      </c>
      <c r="D16" s="14" t="s">
        <v>3</v>
      </c>
      <c r="E16" s="1"/>
    </row>
    <row r="17" spans="1:5" x14ac:dyDescent="0.25">
      <c r="A17" s="1"/>
      <c r="B17" s="65" t="s">
        <v>132</v>
      </c>
      <c r="C17" s="23">
        <f>C15*'Fane 15. Nøgletal'!C21+C16*'Fane 15. Nøgletal'!C21</f>
        <v>403506.71662675252</v>
      </c>
      <c r="D17" s="14" t="s">
        <v>3</v>
      </c>
      <c r="E17" s="1"/>
    </row>
    <row r="18" spans="1:5" x14ac:dyDescent="0.25">
      <c r="A18" s="1"/>
      <c r="B18" s="33"/>
      <c r="C18" s="28"/>
      <c r="D18" s="19"/>
      <c r="E18" s="1"/>
    </row>
    <row r="19" spans="1:5" x14ac:dyDescent="0.25">
      <c r="A19" s="1"/>
      <c r="B19" s="1"/>
      <c r="C19" s="63"/>
      <c r="D19" s="1"/>
      <c r="E19" s="1"/>
    </row>
    <row r="20" spans="1:5" x14ac:dyDescent="0.25">
      <c r="A20" s="1"/>
      <c r="B20" s="110" t="s">
        <v>145</v>
      </c>
      <c r="C20" s="111"/>
      <c r="D20" s="112"/>
      <c r="E20" s="1"/>
    </row>
    <row r="21" spans="1:5" x14ac:dyDescent="0.25">
      <c r="A21" s="1"/>
      <c r="B21" s="65" t="s">
        <v>189</v>
      </c>
      <c r="C21" s="23">
        <f>(C15+C16-C17)*(1+'Fane 15. Nøgletal'!C10)</f>
        <v>21082701.385016207</v>
      </c>
      <c r="D21" s="14" t="s">
        <v>3</v>
      </c>
      <c r="E21" s="1"/>
    </row>
    <row r="22" spans="1:5" x14ac:dyDescent="0.25">
      <c r="A22" s="1"/>
      <c r="B22" s="65" t="s">
        <v>196</v>
      </c>
      <c r="C22" s="23">
        <f>C21*'Fane 15. Nøgletal'!C21</f>
        <v>421654.02770032414</v>
      </c>
      <c r="D22" s="14" t="s">
        <v>3</v>
      </c>
      <c r="E22" s="1"/>
    </row>
    <row r="23" spans="1:5" x14ac:dyDescent="0.25">
      <c r="A23" s="1"/>
      <c r="B23" s="33"/>
      <c r="C23" s="28"/>
      <c r="D23" s="19"/>
      <c r="E23" s="1"/>
    </row>
    <row r="24" spans="1:5" x14ac:dyDescent="0.25">
      <c r="A24" s="1"/>
      <c r="B24" s="1"/>
      <c r="C24" s="1"/>
      <c r="D24" s="1"/>
      <c r="E24" s="1"/>
    </row>
    <row r="25" spans="1:5" x14ac:dyDescent="0.25">
      <c r="A25" s="1"/>
      <c r="B25" s="110" t="s">
        <v>187</v>
      </c>
      <c r="C25" s="111"/>
      <c r="D25" s="112"/>
      <c r="E25" s="1"/>
    </row>
    <row r="26" spans="1:5" x14ac:dyDescent="0.25">
      <c r="A26" s="1"/>
      <c r="B26" s="65" t="s">
        <v>190</v>
      </c>
      <c r="C26" s="23">
        <f>(C21-C22)*(1+'Fane 15. Nøgletal'!C10)</f>
        <v>22030874.797105927</v>
      </c>
      <c r="D26" s="14" t="s">
        <v>3</v>
      </c>
      <c r="E26" s="1"/>
    </row>
    <row r="27" spans="1:5" x14ac:dyDescent="0.25">
      <c r="A27" s="1"/>
      <c r="B27" s="65" t="s">
        <v>194</v>
      </c>
      <c r="C27" s="23">
        <f>C26*'Fane 15. Nøgletal'!C21</f>
        <v>440617.49594211858</v>
      </c>
      <c r="D27" s="14" t="s">
        <v>3</v>
      </c>
      <c r="E27" s="1"/>
    </row>
    <row r="28" spans="1:5" x14ac:dyDescent="0.25">
      <c r="A28" s="1"/>
      <c r="B28" s="33"/>
      <c r="C28" s="28"/>
      <c r="D28" s="19"/>
      <c r="E28" s="1"/>
    </row>
    <row r="29" spans="1:5" x14ac:dyDescent="0.25">
      <c r="A29" s="1"/>
      <c r="B29" s="1"/>
      <c r="C29" s="1"/>
      <c r="D29" s="1"/>
      <c r="E29" s="1"/>
    </row>
    <row r="30" spans="1:5" x14ac:dyDescent="0.25">
      <c r="A30" s="1"/>
      <c r="B30" s="110" t="s">
        <v>188</v>
      </c>
      <c r="C30" s="111"/>
      <c r="D30" s="112"/>
      <c r="E30" s="1"/>
    </row>
    <row r="31" spans="1:5" x14ac:dyDescent="0.25">
      <c r="A31" s="1"/>
      <c r="B31" s="65" t="s">
        <v>191</v>
      </c>
      <c r="C31" s="23">
        <f>(C26-C27)*(1+'Fane 15. Nøgletal'!C10)</f>
        <v>23021691.360230967</v>
      </c>
      <c r="D31" s="14" t="s">
        <v>3</v>
      </c>
      <c r="E31" s="1"/>
    </row>
    <row r="32" spans="1:5" x14ac:dyDescent="0.25">
      <c r="A32" s="1"/>
      <c r="B32" s="65" t="s">
        <v>195</v>
      </c>
      <c r="C32" s="23">
        <f>C31*'Fane 15. Nøgletal'!C21</f>
        <v>460433.82720461936</v>
      </c>
      <c r="D32" s="14" t="s">
        <v>3</v>
      </c>
      <c r="E32" s="1"/>
    </row>
    <row r="33" spans="1:5" x14ac:dyDescent="0.25">
      <c r="A33" s="1"/>
      <c r="B33" s="33"/>
      <c r="C33" s="28"/>
      <c r="D33" s="19"/>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guzmGiEku25rFxVUDyLWHpyB9GnfmMKj8D4/DLgw1TZPttUQlnSRdtAlzjGLJBTQyAgdNtf81d2mD5TK2UBEYw==" saltValue="ApX1eDvSkoeCRF0M55WzIg==" spinCount="100000" sheet="1" objects="1" scenarios="1"/>
  <mergeCells count="6">
    <mergeCell ref="B3:D5"/>
    <mergeCell ref="B30:D30"/>
    <mergeCell ref="B20:D20"/>
    <mergeCell ref="B14:D14"/>
    <mergeCell ref="B8:D8"/>
    <mergeCell ref="B25:D25"/>
  </mergeCells>
  <pageMargins left="0.7" right="0.7" top="0.75" bottom="0.75" header="0.3" footer="0.3"/>
  <pageSetup paperSize="9" orientation="portrait" r:id="rId1"/>
  <headerFooter>
    <oddFooter xml:space="preserve">&amp;R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9"/>
  <dimension ref="A1:E49"/>
  <sheetViews>
    <sheetView showGridLines="0" zoomScaleNormal="100" workbookViewId="0"/>
  </sheetViews>
  <sheetFormatPr defaultColWidth="0" defaultRowHeight="15" zeroHeight="1" x14ac:dyDescent="0.25"/>
  <cols>
    <col min="1" max="1" width="5.28515625" style="2" customWidth="1"/>
    <col min="2" max="2" width="58.140625" style="2" customWidth="1"/>
    <col min="3" max="3" width="11.7109375" style="2" customWidth="1"/>
    <col min="4" max="4" width="3.140625" style="2" customWidth="1"/>
    <col min="5" max="5" width="5.28515625" style="2" customWidth="1"/>
    <col min="6" max="16384" width="9.140625" style="2" hidden="1"/>
  </cols>
  <sheetData>
    <row r="1" spans="1:5" ht="14.25" customHeight="1" x14ac:dyDescent="0.35">
      <c r="A1" s="1"/>
      <c r="B1" s="69"/>
      <c r="C1" s="69"/>
      <c r="D1" s="69"/>
      <c r="E1" s="1"/>
    </row>
    <row r="2" spans="1:5" ht="15" customHeight="1" x14ac:dyDescent="0.35">
      <c r="A2" s="1"/>
      <c r="B2" s="69"/>
      <c r="C2" s="69"/>
      <c r="D2" s="69"/>
      <c r="E2" s="1"/>
    </row>
    <row r="3" spans="1:5" ht="15" customHeight="1" x14ac:dyDescent="0.25">
      <c r="A3" s="1"/>
      <c r="B3" s="113" t="s">
        <v>57</v>
      </c>
      <c r="C3" s="113"/>
      <c r="D3" s="113"/>
      <c r="E3" s="1"/>
    </row>
    <row r="4" spans="1:5" ht="15" customHeight="1" x14ac:dyDescent="0.25">
      <c r="A4" s="1"/>
      <c r="B4" s="113"/>
      <c r="C4" s="113"/>
      <c r="D4" s="113"/>
      <c r="E4" s="1"/>
    </row>
    <row r="5" spans="1:5" ht="15" customHeight="1" x14ac:dyDescent="0.25">
      <c r="A5" s="1"/>
      <c r="B5" s="113"/>
      <c r="C5" s="113"/>
      <c r="D5" s="113"/>
      <c r="E5" s="1"/>
    </row>
    <row r="6" spans="1:5" ht="15" customHeight="1" x14ac:dyDescent="0.35">
      <c r="A6" s="1"/>
      <c r="B6" s="69"/>
      <c r="C6" s="69"/>
      <c r="D6" s="69"/>
      <c r="E6" s="1"/>
    </row>
    <row r="7" spans="1:5" x14ac:dyDescent="0.25">
      <c r="A7" s="1"/>
      <c r="B7" s="1"/>
      <c r="C7" s="1"/>
      <c r="D7" s="1"/>
      <c r="E7" s="1"/>
    </row>
    <row r="8" spans="1:5" x14ac:dyDescent="0.25">
      <c r="A8" s="1"/>
      <c r="B8" s="110" t="s">
        <v>147</v>
      </c>
      <c r="C8" s="111"/>
      <c r="D8" s="112"/>
      <c r="E8" s="1"/>
    </row>
    <row r="9" spans="1:5" x14ac:dyDescent="0.25">
      <c r="A9" s="1"/>
      <c r="B9" s="65" t="s">
        <v>134</v>
      </c>
      <c r="C9" s="23">
        <v>54034950.083854504</v>
      </c>
      <c r="D9" s="14" t="s">
        <v>3</v>
      </c>
      <c r="E9" s="1"/>
    </row>
    <row r="10" spans="1:5" x14ac:dyDescent="0.25">
      <c r="A10" s="1"/>
      <c r="B10" s="65" t="s">
        <v>126</v>
      </c>
      <c r="C10" s="23">
        <f>('Fane 3. Omkostninger i ØR2024'!C11+'Fane 3. Omkostninger i ØR2024'!C13+'Fane 3. Omkostninger i ØR2024'!C15)*(1+'Fane 15. Nøgletal'!C9)</f>
        <v>917059.24701887998</v>
      </c>
      <c r="D10" s="14" t="s">
        <v>3</v>
      </c>
      <c r="E10" s="1"/>
    </row>
    <row r="11" spans="1:5" x14ac:dyDescent="0.25">
      <c r="A11" s="1"/>
      <c r="B11" s="65" t="s">
        <v>135</v>
      </c>
      <c r="C11" s="84">
        <f>SUM(C9:C10)*'Fane 15. Nøgletal'!C15</f>
        <v>0</v>
      </c>
      <c r="D11" s="14" t="s">
        <v>3</v>
      </c>
      <c r="E11" s="1"/>
    </row>
    <row r="12" spans="1:5" x14ac:dyDescent="0.25">
      <c r="A12" s="1"/>
      <c r="B12" s="33"/>
      <c r="C12" s="28"/>
      <c r="D12" s="19"/>
      <c r="E12" s="1"/>
    </row>
    <row r="13" spans="1:5" x14ac:dyDescent="0.25">
      <c r="A13" s="1"/>
      <c r="B13" s="1"/>
      <c r="C13" s="1"/>
      <c r="D13" s="1"/>
      <c r="E13" s="1"/>
    </row>
    <row r="14" spans="1:5" x14ac:dyDescent="0.25">
      <c r="A14" s="1"/>
      <c r="B14" s="110" t="s">
        <v>146</v>
      </c>
      <c r="C14" s="111"/>
      <c r="D14" s="112"/>
      <c r="E14" s="1"/>
    </row>
    <row r="15" spans="1:5" x14ac:dyDescent="0.25">
      <c r="A15" s="1"/>
      <c r="B15" s="65" t="s">
        <v>136</v>
      </c>
      <c r="C15" s="23">
        <f>(C9+C10-C11)*(1+'Fane 15. Nøgletal'!C9)</f>
        <v>59392131.684807956</v>
      </c>
      <c r="D15" s="14" t="s">
        <v>3</v>
      </c>
      <c r="E15" s="1"/>
    </row>
    <row r="16" spans="1:5" x14ac:dyDescent="0.25">
      <c r="A16" s="1"/>
      <c r="B16" s="65" t="s">
        <v>185</v>
      </c>
      <c r="C16" s="23">
        <f>('Fane 2.1. Økonomisk ramme 2025'!C11+'Fane 2.1. Økonomisk ramme 2025'!C13+'Fane 2.1. Økonomisk ramme 2025'!C15)*(1+'Fane 15. Nøgletal'!C10)</f>
        <v>1139167.4995773397</v>
      </c>
      <c r="D16" s="14" t="s">
        <v>3</v>
      </c>
      <c r="E16" s="1"/>
    </row>
    <row r="17" spans="1:5" x14ac:dyDescent="0.25">
      <c r="A17" s="1"/>
      <c r="B17" s="65" t="s">
        <v>137</v>
      </c>
      <c r="C17" s="84">
        <f>(C15)*'Fane 15. Nøgletal'!C15+C16*'Fane 15. Nøgletal'!C16</f>
        <v>0</v>
      </c>
      <c r="D17" s="14" t="s">
        <v>3</v>
      </c>
      <c r="E17" s="1"/>
    </row>
    <row r="18" spans="1:5" x14ac:dyDescent="0.25">
      <c r="A18" s="1"/>
      <c r="B18" s="33"/>
      <c r="C18" s="28"/>
      <c r="D18" s="19"/>
      <c r="E18" s="1"/>
    </row>
    <row r="19" spans="1:5" x14ac:dyDescent="0.25">
      <c r="A19" s="1"/>
      <c r="B19" s="1"/>
      <c r="C19" s="1"/>
      <c r="D19" s="1"/>
      <c r="E19" s="1"/>
    </row>
    <row r="20" spans="1:5" x14ac:dyDescent="0.25">
      <c r="A20" s="1"/>
      <c r="B20" s="110" t="s">
        <v>82</v>
      </c>
      <c r="C20" s="111"/>
      <c r="D20" s="112"/>
      <c r="E20" s="1"/>
    </row>
    <row r="21" spans="1:5" x14ac:dyDescent="0.25">
      <c r="A21" s="1"/>
      <c r="B21" s="65" t="s">
        <v>192</v>
      </c>
      <c r="C21" s="23">
        <f>(C15+C16-C17)*(1+'Fane 15. Nøgletal'!C10)</f>
        <v>64544524.320310049</v>
      </c>
      <c r="D21" s="14" t="s">
        <v>3</v>
      </c>
      <c r="E21" s="1"/>
    </row>
    <row r="22" spans="1:5" x14ac:dyDescent="0.25">
      <c r="A22" s="1"/>
      <c r="B22" s="65" t="s">
        <v>197</v>
      </c>
      <c r="C22" s="84">
        <f>C21*'Fane 15. Nøgletal'!C16</f>
        <v>0</v>
      </c>
      <c r="D22" s="14" t="s">
        <v>3</v>
      </c>
      <c r="E22" s="1"/>
    </row>
    <row r="23" spans="1:5" x14ac:dyDescent="0.25">
      <c r="A23" s="1"/>
      <c r="B23" s="33"/>
      <c r="C23" s="28"/>
      <c r="D23" s="19"/>
      <c r="E23" s="1"/>
    </row>
    <row r="24" spans="1:5" x14ac:dyDescent="0.25">
      <c r="A24" s="1"/>
      <c r="B24" s="1"/>
      <c r="C24" s="1"/>
      <c r="D24" s="1"/>
      <c r="E24" s="1"/>
    </row>
    <row r="25" spans="1:5" x14ac:dyDescent="0.25">
      <c r="A25" s="1"/>
      <c r="B25" s="110" t="s">
        <v>138</v>
      </c>
      <c r="C25" s="111"/>
      <c r="D25" s="112"/>
      <c r="E25" s="1"/>
    </row>
    <row r="26" spans="1:5" x14ac:dyDescent="0.25">
      <c r="A26" s="1"/>
      <c r="B26" s="65" t="s">
        <v>193</v>
      </c>
      <c r="C26" s="23">
        <f>(C21-C22)*(1+'Fane 15. Nøgletal'!C10)</f>
        <v>68823826.282746613</v>
      </c>
      <c r="D26" s="14" t="s">
        <v>3</v>
      </c>
      <c r="E26" s="1"/>
    </row>
    <row r="27" spans="1:5" x14ac:dyDescent="0.25">
      <c r="A27" s="1"/>
      <c r="B27" s="65" t="s">
        <v>198</v>
      </c>
      <c r="C27" s="84">
        <f>C26*'Fane 15. Nøgletal'!C16</f>
        <v>0</v>
      </c>
      <c r="D27" s="14" t="s">
        <v>3</v>
      </c>
      <c r="E27" s="1"/>
    </row>
    <row r="28" spans="1:5" x14ac:dyDescent="0.25">
      <c r="A28" s="1"/>
      <c r="B28" s="33"/>
      <c r="C28" s="28"/>
      <c r="D28" s="19"/>
      <c r="E28" s="1"/>
    </row>
    <row r="29" spans="1:5" x14ac:dyDescent="0.25">
      <c r="A29" s="1"/>
      <c r="B29" s="1"/>
      <c r="C29" s="1"/>
      <c r="D29" s="1"/>
      <c r="E29" s="1"/>
    </row>
    <row r="30" spans="1:5" x14ac:dyDescent="0.25">
      <c r="A30" s="1"/>
      <c r="B30" s="110" t="s">
        <v>163</v>
      </c>
      <c r="C30" s="111"/>
      <c r="D30" s="112"/>
      <c r="E30" s="1"/>
    </row>
    <row r="31" spans="1:5" x14ac:dyDescent="0.25">
      <c r="A31" s="1"/>
      <c r="B31" s="65" t="s">
        <v>200</v>
      </c>
      <c r="C31" s="23">
        <f>(C26-C27)*(1+'Fane 15. Nøgletal'!C10)</f>
        <v>73386845.965292722</v>
      </c>
      <c r="D31" s="14" t="s">
        <v>3</v>
      </c>
      <c r="E31" s="1"/>
    </row>
    <row r="32" spans="1:5" x14ac:dyDescent="0.25">
      <c r="A32" s="1"/>
      <c r="B32" s="65" t="s">
        <v>199</v>
      </c>
      <c r="C32" s="84">
        <f>C31*'Fane 15. Nøgletal'!C16</f>
        <v>0</v>
      </c>
      <c r="D32" s="14" t="s">
        <v>3</v>
      </c>
      <c r="E32" s="1"/>
    </row>
    <row r="33" spans="1:5" x14ac:dyDescent="0.25">
      <c r="A33" s="1"/>
      <c r="B33" s="33"/>
      <c r="C33" s="28"/>
      <c r="D33" s="19"/>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X/B/6i8/8AHwK0QS6r0q/aERYeA5Viq6gmoDfrV/MEZWW9ag7YM2A3ZyxZMUgjMsjXyQktf2gKuxXYiZG1zeQ==" saltValue="a/lrfgwc6giebpgLqheu3Q==" spinCount="100000" sheet="1" objects="1" scenarios="1"/>
  <mergeCells count="6">
    <mergeCell ref="B3:D5"/>
    <mergeCell ref="B30:D30"/>
    <mergeCell ref="B25:D25"/>
    <mergeCell ref="B8:D8"/>
    <mergeCell ref="B14:D14"/>
    <mergeCell ref="B20:D20"/>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11"/>
  <dimension ref="A1:D49"/>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5.28515625" style="2" customWidth="1"/>
    <col min="5" max="16384" width="9.140625" style="2" hidden="1"/>
  </cols>
  <sheetData>
    <row r="1" spans="1:4" x14ac:dyDescent="0.25">
      <c r="A1" s="1"/>
      <c r="B1" s="1"/>
      <c r="C1" s="1"/>
      <c r="D1" s="1"/>
    </row>
    <row r="2" spans="1:4" x14ac:dyDescent="0.25">
      <c r="A2" s="1"/>
      <c r="B2" s="1"/>
      <c r="C2" s="1"/>
      <c r="D2" s="1"/>
    </row>
    <row r="3" spans="1:4" ht="15" customHeight="1" x14ac:dyDescent="0.25">
      <c r="A3" s="1"/>
      <c r="B3" s="106" t="s">
        <v>44</v>
      </c>
      <c r="C3" s="106"/>
      <c r="D3" s="1"/>
    </row>
    <row r="4" spans="1:4" ht="15" customHeight="1" x14ac:dyDescent="0.25">
      <c r="A4" s="1"/>
      <c r="B4" s="106"/>
      <c r="C4" s="106"/>
      <c r="D4" s="1"/>
    </row>
    <row r="5" spans="1:4" x14ac:dyDescent="0.25">
      <c r="A5" s="1"/>
      <c r="B5" s="1"/>
      <c r="C5" s="1"/>
      <c r="D5" s="1"/>
    </row>
    <row r="6" spans="1:4" x14ac:dyDescent="0.25">
      <c r="A6" s="1"/>
      <c r="B6" s="1"/>
      <c r="C6" s="1"/>
      <c r="D6" s="1"/>
    </row>
    <row r="7" spans="1:4" x14ac:dyDescent="0.25">
      <c r="A7" s="1"/>
      <c r="B7" s="1"/>
      <c r="C7" s="1"/>
      <c r="D7" s="1"/>
    </row>
    <row r="8" spans="1:4" x14ac:dyDescent="0.25">
      <c r="A8" s="1"/>
      <c r="B8" s="110" t="s">
        <v>10</v>
      </c>
      <c r="C8" s="112"/>
      <c r="D8" s="1"/>
    </row>
    <row r="9" spans="1:4" x14ac:dyDescent="0.25">
      <c r="A9" s="1"/>
      <c r="B9" s="65" t="s">
        <v>164</v>
      </c>
      <c r="C9" s="22">
        <v>0</v>
      </c>
      <c r="D9" s="1"/>
    </row>
    <row r="10" spans="1:4" x14ac:dyDescent="0.25">
      <c r="A10" s="1"/>
      <c r="B10" s="33"/>
      <c r="C10" s="19"/>
      <c r="D10" s="1"/>
    </row>
    <row r="11" spans="1:4" x14ac:dyDescent="0.25">
      <c r="A11" s="1"/>
      <c r="B11" s="114" t="s">
        <v>218</v>
      </c>
      <c r="C11" s="115"/>
      <c r="D11" s="1"/>
    </row>
    <row r="12" spans="1:4" x14ac:dyDescent="0.25">
      <c r="A12" s="1"/>
      <c r="B12" s="116"/>
      <c r="C12" s="117"/>
      <c r="D12" s="1"/>
    </row>
    <row r="13" spans="1:4" x14ac:dyDescent="0.25">
      <c r="A13" s="1"/>
      <c r="B13" s="1"/>
      <c r="C13" s="1"/>
      <c r="D13" s="1"/>
    </row>
    <row r="14" spans="1:4" x14ac:dyDescent="0.25">
      <c r="A14" s="1"/>
      <c r="B14" s="1"/>
      <c r="C14" s="1"/>
      <c r="D14" s="1"/>
    </row>
    <row r="15" spans="1:4" x14ac:dyDescent="0.25">
      <c r="A15" s="1"/>
      <c r="B15" s="1"/>
      <c r="C15" s="1"/>
      <c r="D15" s="1"/>
    </row>
    <row r="16" spans="1:4" x14ac:dyDescent="0.25">
      <c r="A16" s="1"/>
      <c r="B16" s="1"/>
      <c r="C16" s="1"/>
      <c r="D16" s="1"/>
    </row>
    <row r="17" spans="1:4" x14ac:dyDescent="0.25">
      <c r="A17" s="1"/>
      <c r="B17" s="1"/>
      <c r="C17" s="1"/>
      <c r="D17" s="1"/>
    </row>
    <row r="18" spans="1:4" x14ac:dyDescent="0.25">
      <c r="A18" s="1"/>
      <c r="B18" s="1"/>
      <c r="C18" s="1"/>
      <c r="D18" s="1"/>
    </row>
    <row r="19" spans="1:4" x14ac:dyDescent="0.25">
      <c r="A19" s="1"/>
      <c r="B19" s="1"/>
      <c r="C19" s="1"/>
      <c r="D19" s="1"/>
    </row>
    <row r="20" spans="1:4" x14ac:dyDescent="0.25">
      <c r="A20" s="1"/>
      <c r="B20" s="1"/>
      <c r="C20" s="1"/>
      <c r="D20" s="1"/>
    </row>
    <row r="21" spans="1:4" x14ac:dyDescent="0.25">
      <c r="A21" s="1"/>
      <c r="B21" s="1"/>
      <c r="C21" s="1"/>
      <c r="D21" s="1"/>
    </row>
    <row r="22" spans="1:4" x14ac:dyDescent="0.25">
      <c r="A22" s="1"/>
      <c r="B22" s="1"/>
      <c r="C22" s="1"/>
      <c r="D22" s="1"/>
    </row>
    <row r="23" spans="1:4" x14ac:dyDescent="0.25">
      <c r="A23" s="1"/>
      <c r="B23" s="1"/>
      <c r="C23" s="1"/>
      <c r="D23" s="1"/>
    </row>
    <row r="24" spans="1:4" x14ac:dyDescent="0.25">
      <c r="A24" s="1"/>
      <c r="B24" s="1"/>
      <c r="C24" s="1"/>
      <c r="D24" s="1"/>
    </row>
    <row r="25" spans="1:4" x14ac:dyDescent="0.25">
      <c r="A25" s="1"/>
      <c r="B25" s="1"/>
      <c r="C25" s="1"/>
      <c r="D25" s="1"/>
    </row>
    <row r="26" spans="1:4" x14ac:dyDescent="0.25">
      <c r="A26" s="1"/>
      <c r="B26" s="1"/>
      <c r="C26" s="1"/>
      <c r="D26" s="1"/>
    </row>
    <row r="27" spans="1:4" x14ac:dyDescent="0.25">
      <c r="A27" s="1"/>
      <c r="B27" s="1"/>
      <c r="C27" s="1"/>
      <c r="D27" s="1"/>
    </row>
    <row r="28" spans="1:4" x14ac:dyDescent="0.25">
      <c r="A28" s="1"/>
      <c r="B28" s="1"/>
      <c r="C28" s="1"/>
      <c r="D28" s="1"/>
    </row>
    <row r="29" spans="1:4" x14ac:dyDescent="0.25">
      <c r="A29" s="1"/>
      <c r="B29" s="1"/>
      <c r="C29" s="1"/>
      <c r="D29" s="1"/>
    </row>
    <row r="30" spans="1:4" x14ac:dyDescent="0.25">
      <c r="A30" s="1"/>
      <c r="B30" s="1"/>
      <c r="C30" s="1"/>
      <c r="D30" s="1"/>
    </row>
    <row r="31" spans="1:4" x14ac:dyDescent="0.25">
      <c r="A31" s="1"/>
      <c r="B31" s="1"/>
      <c r="C31" s="1"/>
      <c r="D31" s="1"/>
    </row>
    <row r="32" spans="1:4" x14ac:dyDescent="0.25">
      <c r="A32" s="1"/>
      <c r="B32" s="1"/>
      <c r="C32" s="1"/>
      <c r="D32" s="1"/>
    </row>
    <row r="33" spans="1:4" x14ac:dyDescent="0.25">
      <c r="A33" s="1"/>
      <c r="B33" s="1"/>
      <c r="C33" s="1"/>
      <c r="D33" s="1"/>
    </row>
    <row r="34" spans="1:4" x14ac:dyDescent="0.25">
      <c r="A34" s="1"/>
      <c r="B34" s="1"/>
      <c r="C34" s="1"/>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sheetData>
  <sheetProtection algorithmName="SHA-512" hashValue="d6ee99cawEIm8Vlc2/W0Hgz4cvVWS/pWDc2WtIBgEdWqVCAUauZa+bs5qs1IF55dasAjrVuLVKt3QXdXXoaaEw==" saltValue="kYp7YzpzUNB+3nwQaVMgWQ==" spinCount="100000" sheet="1" objects="1" scenarios="1"/>
  <mergeCells count="3">
    <mergeCell ref="B3:C4"/>
    <mergeCell ref="B8:C8"/>
    <mergeCell ref="B11:C12"/>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20</vt:i4>
      </vt:variant>
      <vt:variant>
        <vt:lpstr>Navngivne områder</vt:lpstr>
      </vt:variant>
      <vt:variant>
        <vt:i4>19</vt:i4>
      </vt:variant>
    </vt:vector>
  </HeadingPairs>
  <TitlesOfParts>
    <vt:vector size="39" baseType="lpstr">
      <vt:lpstr>1. Forside</vt:lpstr>
      <vt:lpstr>Fane 2.1. Økonomisk ramme 2025</vt:lpstr>
      <vt:lpstr>Fane 2.2. Økonomisk ramme 2026</vt:lpstr>
      <vt:lpstr>Fane 2.3. Økonomisk ramme 2027</vt:lpstr>
      <vt:lpstr>Fane 2.4. Økonomisk ramme 2028</vt:lpstr>
      <vt:lpstr>Fane 3. Omkostninger i ØR2024</vt:lpstr>
      <vt:lpstr>Fane 4.1. Gen. krav - drift</vt:lpstr>
      <vt:lpstr>Fane 4.2. Gen. krav - anlæg</vt:lpstr>
      <vt:lpstr>Fane 5. Individuelt eff. krav</vt:lpstr>
      <vt:lpstr>Fane 6. Ikke-påvirkelige omk.</vt:lpstr>
      <vt:lpstr>Fane 7. Kontrol af ØR2023</vt:lpstr>
      <vt:lpstr>Fane 8. Skattesagen</vt:lpstr>
      <vt:lpstr>Fane 9. Korrektion af ØR2023</vt:lpstr>
      <vt:lpstr>Fane 10. Anlægsprojekter (§ 19)</vt:lpstr>
      <vt:lpstr>Fane 11.1. Varige tillæg</vt:lpstr>
      <vt:lpstr>Fane 11.2. Engangstillæg</vt:lpstr>
      <vt:lpstr>Fane 12. Periodevise driftsomk.</vt:lpstr>
      <vt:lpstr>Fane 13. Tilknyttet virksomhed</vt:lpstr>
      <vt:lpstr>Fane 14. Bortfald</vt:lpstr>
      <vt:lpstr>Fane 15. Nøgletal</vt:lpstr>
      <vt:lpstr>Fane21</vt:lpstr>
      <vt:lpstr>Fane21total</vt:lpstr>
      <vt:lpstr>Fane22</vt:lpstr>
      <vt:lpstr>Fane22total</vt:lpstr>
      <vt:lpstr>Fane23</vt:lpstr>
      <vt:lpstr>Fane23total</vt:lpstr>
      <vt:lpstr>Fane24</vt:lpstr>
      <vt:lpstr>Fane24total</vt:lpstr>
      <vt:lpstr>Fane3total</vt:lpstr>
      <vt:lpstr>Tabel_Fane_13</vt:lpstr>
      <vt:lpstr>Tabel_Fane_14</vt:lpstr>
      <vt:lpstr>Tabel_Fane_2_1</vt:lpstr>
      <vt:lpstr>Tabel_Fane_2_2</vt:lpstr>
      <vt:lpstr>Tabel_Fane_2_3</vt:lpstr>
      <vt:lpstr>Tabel_Fane_2_4</vt:lpstr>
      <vt:lpstr>Tabel_Fane_3</vt:lpstr>
      <vt:lpstr>ØR25total</vt:lpstr>
      <vt:lpstr>ØR26total</vt:lpstr>
      <vt:lpstr>ØR27total</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Anna Ingeborg Knuhtsen</cp:lastModifiedBy>
  <cp:lastPrinted>2024-05-06T07:45:39Z</cp:lastPrinted>
  <dcterms:created xsi:type="dcterms:W3CDTF">2016-06-02T08:51:18Z</dcterms:created>
  <dcterms:modified xsi:type="dcterms:W3CDTF">2024-08-23T11:34:18Z</dcterms:modified>
</cp:coreProperties>
</file>