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Vejen Renseanlæg (S101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C14" i="19" l="1"/>
  <c r="E28" i="32" l="1"/>
  <c r="E32" i="32" l="1"/>
  <c r="C30" i="2" s="1"/>
  <c r="E38" i="32"/>
  <c r="E20" i="32"/>
  <c r="E12" i="32"/>
  <c r="E16" i="27" l="1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2" i="37" s="1"/>
  <c r="G11" i="11"/>
  <c r="C13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2" i="37" s="1"/>
  <c r="E13" i="37" l="1"/>
  <c r="C11" i="2" s="1"/>
  <c r="G34" i="30"/>
  <c r="G38" i="30" l="1"/>
  <c r="G40" i="30" s="1"/>
  <c r="C18" i="2"/>
  <c r="C16" i="2"/>
  <c r="C17" i="2" s="1"/>
  <c r="G30" i="36"/>
  <c r="G31" i="36" l="1"/>
  <c r="G35" i="36" s="1"/>
  <c r="G44" i="30"/>
  <c r="C14" i="15"/>
  <c r="C19" i="2" l="1"/>
  <c r="C20" i="2" s="1"/>
  <c r="C33" i="2" s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<sst xmlns="http://schemas.openxmlformats.org/spreadsheetml/2006/main" count="687" uniqueCount="276">
  <si>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</si>
  <si>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</si>
  <si>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</si>
  <si>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</si>
  <si>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</si>
  <si>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</si>
  <si>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</si>
  <si>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</si>
  <si>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</si>
  <si>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</si>
  <si>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</si>
  <si>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</si>
  <si>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</si>
  <si>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</si>
  <si>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</si>
  <si>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</si>
  <si>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</si>
  <si>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</si>
  <si>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</si>
  <si>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</si>
  <si>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</si>
  <si>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</si>
  <si>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</si>
  <si>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</si>
  <si>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</si>
  <si>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</si>
  <si>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</si>
  <si>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</si>
  <si>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</si>
  <si>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</si>
  <si>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</si>
  <si>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</si>
  <si>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</si>
  <si>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</si>
  <si>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</si>
  <si>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</si>
  <si>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</si>
  <si>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</si>
  <si>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</si>
  <si>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</si>
  <si>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</si>
  <si>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</si>
  <si>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</si>
  <si>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</si>
  <si>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</si>
  <si>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</si>
  <si>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</si>
  <si>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</si>
  <si>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</si>
  <si>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</si>
  <si>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</si>
  <si>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</si>
  <si>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</si>
  <si>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</si>
  <si>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</si>
  <si>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</si>
  <si>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</si>
  <si>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</si>
  <si>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</si>
  <si>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</si>
  <si>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</si>
  <si>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</si>
  <si>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</si>
  <si>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</si>
  <si>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</si>
  <si>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</si>
  <si>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</si>
  <si>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</si>
  <si>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</si>
  <si>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</si>
  <si>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</si>
  <si>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</si>
  <si>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</si>
  <si>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</si>
  <si>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</si>
  <si>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</si>
  <si>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</si>
  <si>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</si>
  <si>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</si>
  <si>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</si>
  <si>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</si>
  <si>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</si>
  <si>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</si>
  <si>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</si>
  <si>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</si>
  <si>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</si>
  <si>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</si>
  <si>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</si>
  <si>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</si>
  <si>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</si>
  <si>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</si>
  <si>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</si>
  <si>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</si>
  <si>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</si>
  <si>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</si>
  <si>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</si>
  <si>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</si>
  <si>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</si>
  <si>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</si>
  <si>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</si>
  <si>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</si>
  <si>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</si>
  <si>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</si>
  <si>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</si>
  <si>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</si>
  <si>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</si>
  <si>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</si>
  <si>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</si>
  <si>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</si>
  <si>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</si>
  <si>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</si>
  <si>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</si>
  <si>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</si>
  <si>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</si>
  <si>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</si>
  <si>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</si>
  <si>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</si>
  <si>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</si>
  <si>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</si>
  <si>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</si>
  <si>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</si>
  <si>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</si>
  <si>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</si>
  <si>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</si>
  <si>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</si>
  <si>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</si>
  <si>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</si>
  <si>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</si>
  <si>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</si>
  <si>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</si>
  <si>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</si>
  <si>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</si>
  <si>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</si>
  <si>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</si>
  <si>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</si>
  <si>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</si>
  <si>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</si>
  <si>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</si>
  <si>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</si>
  <si>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</si>
  <si>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</si>
  <si>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</si>
  <si>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</si>
  <si>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</si>
  <si>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</si>
  <si>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</si>
  <si>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</si>
  <si>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</si>
  <si>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</si>
  <si>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</si>
  <si>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</si>
  <si>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</si>
  <si>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</si>
  <si>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</si>
  <si>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</si>
  <si>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</si>
  <si>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</si>
  <si>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</si>
  <si>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</si>
  <si>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</si>
  <si>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</si>
  <si>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</si>
  <si>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</si>
  <si>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</si>
  <si>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</si>
  <si>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</si>
  <si>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</si>
  <si>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</si>
  <si>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</si>
  <si>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</si>
  <si>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</si>
  <si>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</si>
  <si>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</si>
  <si>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</si>
  <si>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</si>
  <si>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</si>
  <si>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</si>
  <si>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</si>
  <si>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</si>
  <si>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</si>
  <si>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</si>
  <si>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</si>
  <si>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</si>
  <si>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</si>
  <si>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</si>
  <si>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</si>
  <si>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</si>
  <si>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</si>
  <si>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</si>
  <si>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</si>
  <si>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</si>
  <si>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</si>
  <si>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</si>
  <si>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</si>
  <si>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</si>
  <si>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</si>
  <si>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</si>
  <si>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</si>
  <si>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</si>
  <si>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</si>
  <si>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</si>
  <si>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</si>
  <si>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</si>
  <si>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</si>
  <si>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</si>
  <si>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</si>
  <si>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</si>
  <si>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</si>
  <si>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</si>
  <si>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</si>
  <si>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</si>
  <si>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</si>
  <si>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</si>
  <si>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</si>
  <si>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</si>
  <si>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</si>
  <si>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</si>
  <si>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</si>
  <si>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</si>
  <si>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</si>
  <si>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</si>
  <si>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</si>
  <si>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</si>
  <si>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</si>
  <si>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</si>
  <si>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</si>
  <si>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</si>
  <si>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</si>
  <si>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</si>
  <si>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</si>
  <si>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</si>
  <si>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</si>
  <si>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</si>
  <si>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</si>
  <si>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</si>
  <si>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</si>
  <si>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</si>
  <si>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</si>
  <si>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</si>
  <si>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</si>
  <si>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</si>
  <si>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</si>
  <si>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</si>
  <si>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</si>
  <si>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</si>
  <si>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</si>
  <si>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</si>
  <si>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</si>
  <si>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</si>
  <si>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</si>
  <si>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</si>
  <si>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</si>
  <si>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</si>
  <si>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</si>
  <si>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</si>
  <si>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</si>
  <si>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</si>
  <si>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</si>
  <si>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</si>
  <si>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</si>
  <si>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</si>
  <si>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</si>
  <si>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</si>
  <si>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</si>
  <si>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</si>
  <si>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</si>
  <si>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</si>
  <si>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</si>
  <si>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</si>
  <si>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Ingen tilknyttet virksomhed</t>
  </si>
  <si>
    <t>Ingen bortfald eller nedsættelse</t>
  </si>
  <si>
    <t>Udvidelse af forsyningsområde</t>
  </si>
  <si>
    <t xml:space="preserve">Ingen tillæg 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</si>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</sst>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1980407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77267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124747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92309</v>
      </c>
      <c r="D13" s="14" t="s">
        <v>3</v>
      </c>
      <c r="E13" s="1"/>
      <c r="F13" s="1"/>
    </row>
    <row r="14" spans="1:6" x14ac:dyDescent="0.25">
      <c r="A14" s="1"/>
      <c r="B14" s="38" t="s">
        <v>198</v>
      </c>
      <c r="C14" s="12">
        <f>SUM(C10:C13)</f>
        <v>2274730</v>
      </c>
      <c r="D14" s="13" t="s">
        <v>3</v>
      </c>
      <c r="E14" s="1"/>
      <c r="F14" s="1"/>
    </row>
    <row r="15" spans="1:6" x14ac:dyDescent="0.25">
      <c r="A15" s="1"/>
      <c r="B15" s="38" t="s">
        <v>199</v>
      </c>
      <c r="C15" s="12">
        <f>C14*(1+'Fane 14. Nøgletal'!C13)^2</f>
        <v>2330571.9828132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9" t="s">
        <v>178</v>
      </c>
      <c r="C18" s="90"/>
      <c r="D18" s="91"/>
      <c r="E18" s="1"/>
      <c r="F18" s="1"/>
    </row>
    <row r="19" spans="1:6" x14ac:dyDescent="0.25">
      <c r="A19" s="1"/>
      <c r="B19" s="54" t="s">
        <v>147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148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89"/>
      <c r="C23" s="90"/>
      <c r="D23" s="9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9" t="s">
        <v>146</v>
      </c>
      <c r="C26" s="90"/>
      <c r="D26" s="91"/>
      <c r="E26" s="1"/>
      <c r="F26" s="1"/>
    </row>
    <row r="27" spans="1:6" x14ac:dyDescent="0.25">
      <c r="A27" s="1"/>
      <c r="B27" s="54" t="s">
        <v>147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89"/>
      <c r="C31" s="90"/>
      <c r="D31" s="9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137</v>
      </c>
      <c r="C8" s="90"/>
      <c r="D8" s="90"/>
      <c r="E8" s="90"/>
      <c r="F8" s="91"/>
      <c r="G8" s="1"/>
    </row>
    <row r="9" spans="1:7" x14ac:dyDescent="0.25">
      <c r="A9" s="1"/>
      <c r="B9" s="92" t="s">
        <v>138</v>
      </c>
      <c r="C9" s="93"/>
      <c r="D9" s="94"/>
      <c r="E9" s="9">
        <v>24519380.952349599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22011594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82" t="s">
        <v>140</v>
      </c>
      <c r="C12" s="83"/>
      <c r="D12" s="101"/>
      <c r="E12" s="10">
        <f>E9-(E10-E11)</f>
        <v>2507786.9523495995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52</v>
      </c>
      <c r="C16" s="90"/>
      <c r="D16" s="90"/>
      <c r="E16" s="90"/>
      <c r="F16" s="91"/>
      <c r="G16" s="1"/>
    </row>
    <row r="17" spans="1:7" x14ac:dyDescent="0.25">
      <c r="A17" s="1"/>
      <c r="B17" s="92" t="s">
        <v>53</v>
      </c>
      <c r="C17" s="93"/>
      <c r="D17" s="94"/>
      <c r="E17" s="9">
        <v>31417435.424273159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21240508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82" t="s">
        <v>55</v>
      </c>
      <c r="C20" s="83"/>
      <c r="D20" s="101"/>
      <c r="E20" s="10">
        <f>E17-(E18-E19)</f>
        <v>10176927.424273159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245</v>
      </c>
      <c r="C24" s="90"/>
      <c r="D24" s="90"/>
      <c r="E24" s="90"/>
      <c r="F24" s="91"/>
      <c r="G24" s="1"/>
    </row>
    <row r="25" spans="1:7" x14ac:dyDescent="0.25">
      <c r="A25" s="1"/>
      <c r="B25" s="92" t="s">
        <v>246</v>
      </c>
      <c r="C25" s="93"/>
      <c r="D25" s="94"/>
      <c r="E25" s="9">
        <v>22577814.650646552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19949017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82" t="s">
        <v>248</v>
      </c>
      <c r="C28" s="83"/>
      <c r="D28" s="101"/>
      <c r="E28" s="10">
        <f>E25-(E26-E27)</f>
        <v>2628797.6506465524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9" t="s">
        <v>250</v>
      </c>
      <c r="C31" s="90"/>
      <c r="D31" s="90"/>
      <c r="E31" s="90"/>
      <c r="F31" s="91"/>
      <c r="G31" s="1"/>
    </row>
    <row r="32" spans="1:7" x14ac:dyDescent="0.2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9"/>
      <c r="C33" s="90"/>
      <c r="D33" s="90"/>
      <c r="E33" s="90"/>
      <c r="F33" s="91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9" t="s">
        <v>249</v>
      </c>
      <c r="C35" s="90"/>
      <c r="D35" s="90"/>
      <c r="E35" s="90"/>
      <c r="F35" s="91"/>
      <c r="G35" s="1"/>
    </row>
    <row r="36" spans="1:7" x14ac:dyDescent="0.25">
      <c r="A36" s="1"/>
      <c r="B36" s="102" t="s">
        <v>274</v>
      </c>
      <c r="C36" s="103"/>
      <c r="D36" s="104"/>
      <c r="E36" s="9">
        <v>1</v>
      </c>
      <c r="F36" s="14"/>
      <c r="G36" s="1"/>
    </row>
    <row r="37" spans="1:7" x14ac:dyDescent="0.25">
      <c r="A37" s="1"/>
      <c r="B37" s="102" t="s">
        <v>275</v>
      </c>
      <c r="C37" s="103"/>
      <c r="D37" s="104"/>
      <c r="E37" s="9">
        <v>1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77" t="s">
        <v>150</v>
      </c>
      <c r="C10" s="78"/>
      <c r="D10" s="79"/>
      <c r="E10" s="7">
        <v>2963899.5318001122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82" t="s">
        <v>151</v>
      </c>
      <c r="C12" s="83"/>
      <c r="D12" s="101"/>
      <c r="E12" s="10">
        <f>E11-E10</f>
        <v>-2963899.5318001122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82" t="s">
        <v>151</v>
      </c>
      <c r="C16" s="83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-2963899.5318001122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YYxT/CxLqvpQqGUoMWI8SlHDNNAU3cR+eYCD7Wij9R2QAaY80BQLuDGnMtWemb7J7xGxaqQ62Yp1E9O5AJMzFg==" saltValue="VMOH3Oaj4ZTw8JQA9ce8Q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273</v>
      </c>
      <c r="C10" s="11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89" t="s">
        <v>238</v>
      </c>
      <c r="C11" s="90"/>
      <c r="D11" s="91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113" t="s">
        <v>271</v>
      </c>
      <c r="C11" s="22">
        <v>37001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38" t="s">
        <v>50</v>
      </c>
      <c r="C12" s="12">
        <f>SUM(C10:C11)</f>
        <v>37001</v>
      </c>
      <c r="D12" s="13" t="s">
        <v>3</v>
      </c>
      <c r="E12" s="12">
        <f>SUM(E10:E11)</f>
        <v>0</v>
      </c>
      <c r="F12" s="13" t="s">
        <v>3</v>
      </c>
      <c r="G12" s="1"/>
    </row>
    <row r="13" spans="1:7" x14ac:dyDescent="0.25">
      <c r="A13" s="1"/>
      <c r="B13" s="38" t="s">
        <v>219</v>
      </c>
      <c r="C13" s="12">
        <f>C12*(1+'Fane 14. Nøgletal'!C13)</f>
        <v>37452.412199999999</v>
      </c>
      <c r="D13" s="13" t="s">
        <v>3</v>
      </c>
      <c r="E13" s="12">
        <f>E12*(1+'Fane 14. Nøgletal'!C13)</f>
        <v>0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ermpOU2dZD9NKYdlguEbyAOUkkyeTiVLn6KtLgORDe16/LavK2WI1gpFLvXJHmzQWtX/XvmmkR6U4muWCvv97w==" saltValue="vk/ld/aT9GFmC2gerMRvE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272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272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272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272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pzf5XQ7B3Fn2AjsRLxTQ67t5hWwGPQFkOacp2FERbOiSlaIlH/Vr1I7I+fk1yPQUW8D0kbS97mtl7ziUvNKjTw==" saltValue="Xj4LzB0pS1kVgCb8Mj6xW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7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7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7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7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270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270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270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257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21082621.567343477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tillæg'!C13</f>
        <v>37452.412199999999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tillæg'!E13</f>
        <v>0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415784.56430550647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-257043.43207130802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-275957.69401071116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21002857.417766962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2330571.9828132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-2963899.5318001122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20369529.86878005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21002857.417766962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256234.86049675694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-254975.77470372641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-262791.12860960257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20741325.37495039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2359004.961003521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23100330.33595391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20741325.37495039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253044.16957439476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-252924.74957200963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-258682.25791822706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20482762.537034549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2387784.8215277642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22870547.358562313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20482762.537034549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249889.7029518215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-250890.22288645242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-254637.63147454659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20227124.385625374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2416915.7963504028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22644040.181975774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21199981.953715287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7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7"/>
      <c r="E11" s="9">
        <v>0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417639.64448819112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0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-256463.23092099038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-278536.79993901047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21082621.567343477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8"/>
      <c r="E22" s="10">
        <v>1717456.46041233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694464.95190192363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7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82" t="s">
        <v>115</v>
      </c>
      <c r="C28" s="83"/>
      <c r="D28" s="83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8"/>
      <c r="E34" s="10">
        <v>-2783540.3206109614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20711002.659046769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13032627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3822166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337095.86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12917702.934950002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0.46321992882527413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2399063.5350000001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306335.33866339864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12832067.000547897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256641.34001095794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12823161.546049519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256463.23092099038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12814262.27193656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37909.331628840002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257043.43207130802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12748788.73518632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254975.77470372641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12646237.478600482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252924.74957200963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12544511.144322621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250890.22288645242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9095930.5630294085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82772.968123567625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9170887.8528166935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625570.94856422883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173397.32078444233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9791465.0565069206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0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173308.9315001725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9807633.8006693814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0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278536.79993901047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9716820.2116447594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0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275957.69401071116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9556041.0403491836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262791.12860960257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9406627.5606628023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258682.25791822706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9259550.2354380582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254637.63147454659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1.9471112557803871E-2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1.1729826545626805E-2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0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2020-09-10T09:45:08Z</dcterms:modified>
</cp:coreProperties>
</file>