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MORSØ VAND AS (V13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iterate="1"/>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24" i="8" l="1"/>
  <c r="E28" i="8" s="1"/>
  <c r="E30" i="8" s="1"/>
  <c r="E15" i="3" l="1"/>
  <c r="E24" i="2"/>
  <c r="C11" i="12"/>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<sst xmlns="http://schemas.openxmlformats.org/spreadsheetml/2006/main" count="322" uniqueCount="154">
  <si>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</si>
  <si>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</si>
  <si>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</si>
  <si>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</si>
  <si>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</si>
  <si>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</si>
  <si>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</si>
  <si>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</si>
  <si>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</si>
  <si>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</si>
  <si>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</si>
  <si>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</si>
  <si>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</si>
  <si>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</si>
  <si>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</si>
  <si>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</si>
  <si>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</si>
  <si>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</si>
  <si>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</si>
  <si>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</si>
  <si>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</si>
  <si>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</si>
  <si>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</si>
  <si>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</si>
  <si>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</si>
  <si>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</si>
  <si>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</si>
  <si>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</si>
  <si>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</si>
  <si>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</si>
  <si>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</si>
  <si>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</si>
  <si>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</si>
  <si>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</si>
  <si>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</si>
  <si>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</si>
  <si>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</si>
  <si>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</si>
  <si>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</si>
  <si>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</si>
  <si>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</si>
  <si>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</si>
  <si>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</si>
  <si>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</si>
  <si>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</si>
  <si>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</si>
  <si>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</si>
  <si>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</si>
  <si>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</si>
  <si>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</si>
  <si>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</si>
  <si>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</si>
  <si>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</si>
  <si>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</si>
  <si>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</si>
  <si>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</si>
  <si>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</si>
  <si>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</si>
  <si>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</si>
  <si>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</si>
  <si>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</si>
  <si>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</si>
  <si>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</si>
  <si>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</si>
  <si>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</si>
  <si>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</si>
  <si>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</si>
  <si>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</si>
  <si>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</si>
  <si>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</si>
  <si>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</si>
  <si>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</si>
  <si>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</si>
  <si>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</si>
  <si>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</si>
  <si>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</si>
  <si>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</si>
  <si>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</si>
  <si>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</si>
  <si>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</si>
  <si>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</si>
  <si>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</si>
  <si>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</si>
  <si>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</si>
  <si>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</si>
  <si>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</si>
  <si>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</si>
  <si>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</si>
  <si>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</si>
  <si>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</si>
  <si>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</si>
  <si>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</si>
  <si>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</si>
  <si>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</si>
  <si>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</si>
  <si>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</si>
  <si>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</si>
  <si>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</si>
  <si>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</si>
  <si>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</si>
  <si>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</si>
  <si>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</si>
  <si>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</si>
  <si>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</si>
  <si>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</si>
  <si>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</si>
  <si>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</si>
  <si>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</si>
  <si>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</si>
  <si>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</si>
  <si>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</si>
  <si>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</si>
  <si>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</si>
  <si>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</si>
  <si>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</si>
  <si>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</si>
  <si>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</si>
  <si>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</si>
  <si>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</si>
  <si>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</si>
  <si>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</si>
  <si>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</si>
  <si>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</si>
  <si>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</si>
  <si>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</si>
  <si>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</si>
  <si>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</si>
  <si>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</si>
  <si>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</si>
  <si>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</si>
  <si>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</si>
  <si>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</si>
  <si>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</si>
  <si>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</si>
  <si>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</si>
  <si>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</si>
  <si>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</si>
  <si>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</si>
  <si>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</si>
  <si>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</si>
  <si>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</si>
  <si>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</si>
  <si>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</si>
  <si>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</si>
  <si>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</si>
  <si>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</si>
  <si>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</si>
  <si>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Ingen engangstillæg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</si>
  <si>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</si>
  <si>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</si>
  <si>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</si>
  <si>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7</t>
  </si>
  <si>
    <t>Fane 5: Kontrol med overholdelse af den økonomiske ramme for 2021</t>
  </si>
  <si>
    <t>Byggemodninger 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</si>
</sst>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105</v>
      </c>
      <c r="E8" s="90"/>
      <c r="F8" s="90"/>
      <c r="G8" s="90"/>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78</v>
      </c>
      <c r="E13" s="86"/>
      <c r="F13" s="86"/>
      <c r="G13" s="87"/>
      <c r="H13" s="1"/>
      <c r="I13" s="1"/>
    </row>
    <row r="14" spans="1:9" x14ac:dyDescent="0.25">
      <c r="A14" s="1"/>
      <c r="B14" s="1"/>
      <c r="C14" s="6" t="s">
        <v>14</v>
      </c>
      <c r="D14" s="85" t="s">
        <v>110</v>
      </c>
      <c r="E14" s="86"/>
      <c r="F14" s="86"/>
      <c r="G14" s="87"/>
      <c r="H14" s="1"/>
      <c r="I14" s="1"/>
    </row>
    <row r="15" spans="1:9" x14ac:dyDescent="0.25">
      <c r="A15" s="1"/>
      <c r="B15" s="1"/>
      <c r="C15" s="6" t="s">
        <v>28</v>
      </c>
      <c r="D15" s="85" t="s">
        <v>64</v>
      </c>
      <c r="E15" s="86"/>
      <c r="F15" s="86"/>
      <c r="G15" s="87"/>
      <c r="H15" s="1"/>
      <c r="I15" s="1"/>
    </row>
    <row r="16" spans="1:9" x14ac:dyDescent="0.25">
      <c r="A16" s="1"/>
      <c r="B16" s="1"/>
      <c r="C16" s="6" t="s">
        <v>29</v>
      </c>
      <c r="D16" s="85" t="s">
        <v>79</v>
      </c>
      <c r="E16" s="86"/>
      <c r="F16" s="86"/>
      <c r="G16" s="87"/>
      <c r="H16" s="1"/>
      <c r="I16" s="1"/>
    </row>
    <row r="17" spans="1:9" x14ac:dyDescent="0.25">
      <c r="A17" s="1"/>
      <c r="B17" s="1"/>
      <c r="C17" s="6" t="s">
        <v>49</v>
      </c>
      <c r="D17" s="85" t="s">
        <v>80</v>
      </c>
      <c r="E17" s="86"/>
      <c r="F17" s="86"/>
      <c r="G17" s="87"/>
      <c r="H17" s="1"/>
      <c r="I17" s="1"/>
    </row>
    <row r="18" spans="1:9" x14ac:dyDescent="0.25">
      <c r="A18" s="1"/>
      <c r="B18" s="1"/>
      <c r="C18" s="6" t="s">
        <v>7</v>
      </c>
      <c r="D18" s="82" t="s">
        <v>11</v>
      </c>
      <c r="E18" s="83"/>
      <c r="F18" s="83"/>
      <c r="G18" s="84"/>
      <c r="H18" s="1"/>
      <c r="I18" s="1"/>
    </row>
    <row r="19" spans="1:9" x14ac:dyDescent="0.25">
      <c r="A19" s="1"/>
      <c r="B19" s="1"/>
      <c r="C19" s="6" t="s">
        <v>8</v>
      </c>
      <c r="D19" s="76" t="s">
        <v>81</v>
      </c>
      <c r="E19" s="77"/>
      <c r="F19" s="77"/>
      <c r="G19" s="78"/>
      <c r="H19" s="1"/>
      <c r="I19" s="1"/>
    </row>
    <row r="20" spans="1:9" x14ac:dyDescent="0.25">
      <c r="A20" s="1"/>
      <c r="B20" s="1"/>
      <c r="C20" s="6" t="s">
        <v>46</v>
      </c>
      <c r="D20" s="76" t="s">
        <v>113</v>
      </c>
      <c r="E20" s="77"/>
      <c r="F20" s="77"/>
      <c r="G20" s="78"/>
      <c r="H20" s="1"/>
      <c r="I20" s="1"/>
    </row>
    <row r="21" spans="1:9" x14ac:dyDescent="0.25">
      <c r="A21" s="1"/>
      <c r="B21" s="1"/>
      <c r="C21" s="6" t="s">
        <v>151</v>
      </c>
      <c r="D21" s="76" t="s">
        <v>108</v>
      </c>
      <c r="E21" s="77"/>
      <c r="F21" s="77"/>
      <c r="G21" s="78"/>
      <c r="H21" s="1"/>
      <c r="I21" s="1"/>
    </row>
    <row r="22" spans="1:9" x14ac:dyDescent="0.25">
      <c r="A22" s="1"/>
      <c r="B22" s="1"/>
      <c r="C22" s="6" t="s">
        <v>120</v>
      </c>
      <c r="D22" s="76" t="s">
        <v>35</v>
      </c>
      <c r="E22" s="77"/>
      <c r="F22" s="77"/>
      <c r="G22" s="78"/>
      <c r="H22" s="1"/>
      <c r="I22" s="1"/>
    </row>
    <row r="23" spans="1:9" x14ac:dyDescent="0.25">
      <c r="A23" s="1"/>
      <c r="B23" s="1"/>
      <c r="C23" s="6" t="s">
        <v>121</v>
      </c>
      <c r="D23" s="76" t="s">
        <v>36</v>
      </c>
      <c r="E23" s="77"/>
      <c r="F23" s="77"/>
      <c r="G23" s="78"/>
      <c r="H23" s="1"/>
      <c r="I23" s="1"/>
    </row>
    <row r="24" spans="1:9" x14ac:dyDescent="0.25">
      <c r="A24" s="1"/>
      <c r="B24" s="1"/>
      <c r="C24" s="6" t="s">
        <v>9</v>
      </c>
      <c r="D24" s="76" t="s">
        <v>53</v>
      </c>
      <c r="E24" s="77"/>
      <c r="F24" s="77"/>
      <c r="G24" s="78"/>
      <c r="H24" s="1"/>
      <c r="I24" s="1"/>
    </row>
    <row r="25" spans="1:9" x14ac:dyDescent="0.25">
      <c r="A25" s="1"/>
      <c r="B25" s="1"/>
      <c r="C25" s="6" t="s">
        <v>41</v>
      </c>
      <c r="D25" s="76" t="s">
        <v>30</v>
      </c>
      <c r="E25" s="77"/>
      <c r="F25" s="77"/>
      <c r="G25" s="78"/>
      <c r="H25" s="1"/>
      <c r="I25" s="1"/>
    </row>
    <row r="26" spans="1:9" x14ac:dyDescent="0.25">
      <c r="A26" s="1"/>
      <c r="B26" s="1"/>
      <c r="C26" s="6" t="s">
        <v>122</v>
      </c>
      <c r="D26" s="79" t="s">
        <v>47</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rihKJ3ZKHVGjfX7hRSKZPK+sLmOVXRSWbxwgMTSc40lP3G5/Sz44nkAiITZTqq2CGXB2XpdRNAuuDDHC2PB4Pg==" saltValue="PiCanPyt0PY7cOMN2/fkT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114</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101</v>
      </c>
      <c r="C8" s="113"/>
      <c r="D8" s="113"/>
      <c r="E8" s="113"/>
      <c r="F8" s="113"/>
      <c r="G8" s="113"/>
      <c r="H8" s="113"/>
      <c r="I8" s="113"/>
      <c r="J8" s="113"/>
      <c r="K8" s="114"/>
      <c r="L8" s="1"/>
    </row>
    <row r="9" spans="1:12" ht="39.75" customHeight="1" x14ac:dyDescent="0.25">
      <c r="A9" s="1"/>
      <c r="B9" s="49" t="s">
        <v>0</v>
      </c>
      <c r="C9" s="16" t="s">
        <v>1</v>
      </c>
      <c r="D9" s="128" t="s">
        <v>111</v>
      </c>
      <c r="E9" s="129"/>
      <c r="F9" s="128" t="s">
        <v>2</v>
      </c>
      <c r="G9" s="129"/>
      <c r="H9" s="128" t="s">
        <v>112</v>
      </c>
      <c r="I9" s="129"/>
      <c r="J9" s="128" t="s">
        <v>23</v>
      </c>
      <c r="K9" s="129"/>
      <c r="L9" s="1"/>
    </row>
    <row r="10" spans="1:12" x14ac:dyDescent="0.25">
      <c r="A10" s="1"/>
      <c r="B10" s="57" t="s">
        <v>134</v>
      </c>
      <c r="C10" s="30">
        <v>0</v>
      </c>
      <c r="D10" s="8">
        <v>0</v>
      </c>
      <c r="E10" s="12" t="s">
        <v>3</v>
      </c>
      <c r="F10" s="8">
        <f>IFERROR(D10/C10,0)</f>
        <v>0</v>
      </c>
      <c r="G10" s="12" t="s">
        <v>3</v>
      </c>
      <c r="H10" s="8">
        <v>0</v>
      </c>
      <c r="I10" s="12" t="s">
        <v>3</v>
      </c>
      <c r="J10" s="8">
        <v>0</v>
      </c>
      <c r="K10" s="12" t="s">
        <v>3</v>
      </c>
      <c r="L10" s="1"/>
    </row>
    <row r="11" spans="1:12" x14ac:dyDescent="0.25">
      <c r="A11" s="1"/>
      <c r="B11" s="65" t="s">
        <v>102</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GjCqI3WtT639ihXee9EV2wmHFBbB65nh8pGoTKbzRFBjXEZqfJuzQT1L48cUvnbKzLp73qLAdJn+cdh+/Gx27g==" saltValue="IjmNwZOG2HKx4hiDqiJCH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115</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3" t="s">
        <v>15</v>
      </c>
      <c r="C9" s="63" t="s">
        <v>10</v>
      </c>
      <c r="D9" s="64"/>
      <c r="E9" s="63" t="s">
        <v>24</v>
      </c>
      <c r="F9" s="73"/>
      <c r="G9" s="1"/>
    </row>
    <row r="10" spans="1:7" x14ac:dyDescent="0.25">
      <c r="A10" s="1"/>
      <c r="B10" s="20" t="s">
        <v>135</v>
      </c>
      <c r="C10" s="19">
        <f>'Fane 7. Anlægsprojekter (§ 19)'!H11</f>
        <v>0</v>
      </c>
      <c r="D10" s="12" t="s">
        <v>3</v>
      </c>
      <c r="E10" s="8">
        <f>SUM('Fane 7. Anlægsprojekter (§ 19)'!F11,'Fane 7. Anlægsprojekter (§ 19)'!J11)</f>
        <v>0</v>
      </c>
      <c r="F10" s="12" t="s">
        <v>3</v>
      </c>
      <c r="G10" s="1"/>
    </row>
    <row r="11" spans="1:7" x14ac:dyDescent="0.25">
      <c r="A11" s="1"/>
      <c r="B11" s="20" t="s">
        <v>153</v>
      </c>
      <c r="C11" s="19">
        <v>5318</v>
      </c>
      <c r="D11" s="12" t="s">
        <v>3</v>
      </c>
      <c r="E11" s="8">
        <v>22014</v>
      </c>
      <c r="F11" s="12" t="s">
        <v>3</v>
      </c>
      <c r="G11" s="1"/>
    </row>
    <row r="12" spans="1:7" x14ac:dyDescent="0.25">
      <c r="A12" s="1"/>
      <c r="B12" s="74" t="s">
        <v>67</v>
      </c>
      <c r="C12" s="10">
        <f>SUM(C10:C11)</f>
        <v>5318</v>
      </c>
      <c r="D12" s="11" t="s">
        <v>3</v>
      </c>
      <c r="E12" s="10">
        <f>SUM(E10:E11)</f>
        <v>22014</v>
      </c>
      <c r="F12" s="11" t="s">
        <v>3</v>
      </c>
      <c r="G12" s="1"/>
    </row>
    <row r="13" spans="1:7" x14ac:dyDescent="0.25">
      <c r="A13" s="1"/>
      <c r="B13" s="74" t="s">
        <v>98</v>
      </c>
      <c r="C13" s="10">
        <f>C12*(1+'Fane 11. Nøgletal'!C15)</f>
        <v>5507.3208000000004</v>
      </c>
      <c r="D13" s="11" t="s">
        <v>3</v>
      </c>
      <c r="E13" s="10">
        <f>E12*(1+'Fane 11. Nøgletal'!C15)</f>
        <v>22797.698400000001</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dx80DHXC8I37RSF0NCFEqU1O+C2PGMbDuCPNJRJZVBADpEI/wJ01vk+0kAXvakbQAMb2eIW/llece0L+DnqXw==" saltValue="eVavjdA9u+OVg9lxkLF61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3" t="s">
        <v>15</v>
      </c>
      <c r="C8" s="63" t="s">
        <v>10</v>
      </c>
      <c r="D8" s="64"/>
      <c r="E8" s="63" t="s">
        <v>24</v>
      </c>
      <c r="F8" s="73"/>
      <c r="G8" s="1"/>
    </row>
    <row r="9" spans="1:7" x14ac:dyDescent="0.25">
      <c r="A9" s="1"/>
      <c r="B9" s="20" t="s">
        <v>147</v>
      </c>
      <c r="C9" s="19">
        <v>0</v>
      </c>
      <c r="D9" s="12" t="s">
        <v>3</v>
      </c>
      <c r="E9" s="19">
        <v>0</v>
      </c>
      <c r="F9" s="12" t="s">
        <v>3</v>
      </c>
      <c r="G9" s="1"/>
    </row>
    <row r="10" spans="1:7" x14ac:dyDescent="0.25">
      <c r="A10" s="1"/>
      <c r="B10" s="74" t="s">
        <v>107</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27EmsaOsYpIXNcMDfJq9epzAUL/OVL6IARRDlmOOq84j+mMDKaNPuTV770Vj/I+hpqCRNqcB2eXcTAEVOt7fgQ==" saltValue="A5EyN6N9gKd/fw0Ec4+6i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117</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136</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MVaYGHEUoB/VA985vNQTVg07mJxrk5cBA4AhGcixVmXxG3Kh18DtBN+7v2oKumCfj/tkh3FQMVnrDyuXEw+iog==" saltValue="D2CFHk+VTXIQcWF9ZPYrw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118</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137</v>
      </c>
      <c r="C11" s="8">
        <v>0</v>
      </c>
      <c r="D11" s="12" t="s">
        <v>3</v>
      </c>
      <c r="E11" s="8">
        <v>0</v>
      </c>
      <c r="F11" s="12" t="s">
        <v>3</v>
      </c>
      <c r="G11" s="1"/>
    </row>
    <row r="12" spans="1:7" x14ac:dyDescent="0.25">
      <c r="A12" s="1"/>
      <c r="B12" s="74" t="s">
        <v>104</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KyKXlVxg9vNjKm85hcM4TUOvUJovnyzPiWhVFBiDpD4ApeQDHX6frlF615w3yEnQOwxmkHoJGzisC3XxrrCGWg==" saltValue="fziTRNc8PvwlzDdwz1W/W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3" t="s">
        <v>119</v>
      </c>
      <c r="C3" s="93"/>
      <c r="D3" s="1"/>
    </row>
    <row r="4" spans="1:4" ht="25.5" customHeight="1" x14ac:dyDescent="0.25">
      <c r="A4" s="1"/>
      <c r="B4" s="93"/>
      <c r="C4" s="9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9f69MlyiJwf1a0a0U1O87vZSUO/rhM4KCOPDplaiEp8A3ONph8c4m/703jenwreK8J7T6+cFt0oHN/PXukU6mQ==" saltValue="VDM0V1IjoKBKeRqqzbP7X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82</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12</v>
      </c>
      <c r="C8" s="58"/>
      <c r="D8" s="58"/>
      <c r="E8" s="58"/>
      <c r="F8" s="58"/>
      <c r="G8" s="1"/>
    </row>
    <row r="9" spans="1:7" x14ac:dyDescent="0.25">
      <c r="A9" s="1"/>
      <c r="B9" s="55" t="s">
        <v>55</v>
      </c>
      <c r="C9" s="55"/>
      <c r="D9" s="55"/>
      <c r="E9" s="7">
        <f>'Fane 3. Omkostninger i ØR2022'!E16</f>
        <v>7240773.8065208886</v>
      </c>
      <c r="F9" s="55" t="s">
        <v>3</v>
      </c>
      <c r="G9" s="1"/>
    </row>
    <row r="10" spans="1:7" ht="17.25" customHeight="1" x14ac:dyDescent="0.25">
      <c r="A10" s="1"/>
      <c r="B10" s="24" t="s">
        <v>50</v>
      </c>
      <c r="C10" s="55"/>
      <c r="D10" s="55"/>
      <c r="E10" s="7">
        <f>'Fane 8.1. Varige tillæg'!C13+'Fane 8.1. Varige tillæg'!E13</f>
        <v>28305.019200000002</v>
      </c>
      <c r="F10" s="55" t="s">
        <v>3</v>
      </c>
      <c r="G10" s="1"/>
    </row>
    <row r="11" spans="1:7" ht="17.25" customHeight="1" x14ac:dyDescent="0.25">
      <c r="A11" s="1"/>
      <c r="B11" s="24" t="s">
        <v>52</v>
      </c>
      <c r="C11" s="55"/>
      <c r="D11" s="55"/>
      <c r="E11" s="8">
        <f>-('Fane 10. Bortfald'!C13+'Fane 10. Bortfald'!E13)</f>
        <v>0</v>
      </c>
      <c r="F11" s="55" t="s">
        <v>3</v>
      </c>
      <c r="G11" s="1"/>
    </row>
    <row r="12" spans="1:7" ht="17.25" customHeight="1" x14ac:dyDescent="0.25">
      <c r="A12" s="1"/>
      <c r="B12" s="24" t="s">
        <v>54</v>
      </c>
      <c r="C12" s="55"/>
      <c r="D12" s="55"/>
      <c r="E12" s="8">
        <f>'Fane 9. Tilknyttet virksomhed'!C12+'Fane 9. Tilknyttet virksomhed'!E12</f>
        <v>0</v>
      </c>
      <c r="F12" s="55" t="s">
        <v>3</v>
      </c>
      <c r="G12" s="1"/>
    </row>
    <row r="13" spans="1:7" ht="17.25" customHeight="1" x14ac:dyDescent="0.25">
      <c r="A13" s="1"/>
      <c r="B13" s="24" t="s">
        <v>17</v>
      </c>
      <c r="C13" s="55"/>
      <c r="D13" s="55"/>
      <c r="E13" s="8">
        <f>SUM(E9:E12)*'Fane 11. Nøgletal'!C15</f>
        <v>258779.20619566363</v>
      </c>
      <c r="F13" s="55" t="s">
        <v>3</v>
      </c>
      <c r="G13" s="1"/>
    </row>
    <row r="14" spans="1:7" ht="17.25" customHeight="1" x14ac:dyDescent="0.25">
      <c r="A14" s="1"/>
      <c r="B14" s="24" t="s">
        <v>44</v>
      </c>
      <c r="C14" s="55"/>
      <c r="D14" s="55"/>
      <c r="E14" s="8">
        <f>-SUM(E9,E10:E13)*'Fane 11. Nøgletal'!C20</f>
        <v>-127973.5865425814</v>
      </c>
      <c r="F14" s="55" t="s">
        <v>3</v>
      </c>
      <c r="G14" s="1"/>
    </row>
    <row r="15" spans="1:7" ht="15" customHeight="1" x14ac:dyDescent="0.25">
      <c r="A15" s="1"/>
      <c r="B15" s="68" t="s">
        <v>19</v>
      </c>
      <c r="C15" s="29"/>
      <c r="D15" s="29"/>
      <c r="E15" s="9">
        <f>SUM(E9,E10:E14)</f>
        <v>7399884.445373971</v>
      </c>
      <c r="F15" s="59" t="s">
        <v>3</v>
      </c>
      <c r="G15" s="1"/>
    </row>
    <row r="16" spans="1:7" ht="15" customHeight="1" x14ac:dyDescent="0.25">
      <c r="A16" s="1"/>
      <c r="B16" s="58" t="s">
        <v>11</v>
      </c>
      <c r="C16" s="58"/>
      <c r="D16" s="58"/>
      <c r="E16" s="58"/>
      <c r="F16" s="58"/>
      <c r="G16" s="1"/>
    </row>
    <row r="17" spans="1:7" ht="15" customHeight="1" x14ac:dyDescent="0.25">
      <c r="A17" s="1"/>
      <c r="B17" s="59" t="s">
        <v>11</v>
      </c>
      <c r="C17" s="59"/>
      <c r="D17" s="59"/>
      <c r="E17" s="9">
        <f>'Fane 4. Ikke-påvirkelige omk.'!C14</f>
        <v>3502492.8609067202</v>
      </c>
      <c r="F17" s="59" t="s">
        <v>3</v>
      </c>
      <c r="G17" s="1"/>
    </row>
    <row r="18" spans="1:7" ht="15" customHeight="1" x14ac:dyDescent="0.25">
      <c r="A18" s="1"/>
      <c r="B18" s="58" t="s">
        <v>36</v>
      </c>
      <c r="C18" s="58"/>
      <c r="D18" s="58"/>
      <c r="E18" s="58"/>
      <c r="F18" s="58"/>
      <c r="G18" s="1"/>
    </row>
    <row r="19" spans="1:7" ht="15" customHeight="1" x14ac:dyDescent="0.25">
      <c r="A19" s="1"/>
      <c r="B19" s="24" t="s">
        <v>33</v>
      </c>
      <c r="C19" s="55"/>
      <c r="D19" s="55"/>
      <c r="E19" s="8">
        <f>'Fane 8.2. Engangstillæg'!C11</f>
        <v>0</v>
      </c>
      <c r="F19" s="55" t="s">
        <v>3</v>
      </c>
      <c r="G19" s="1"/>
    </row>
    <row r="20" spans="1:7" x14ac:dyDescent="0.25">
      <c r="A20" s="1"/>
      <c r="B20" s="24" t="s">
        <v>34</v>
      </c>
      <c r="C20" s="55"/>
      <c r="D20" s="55"/>
      <c r="E20" s="8">
        <f>'Fane 8.2. Engangstillæg'!E11</f>
        <v>0</v>
      </c>
      <c r="F20" s="55" t="s">
        <v>3</v>
      </c>
      <c r="G20" s="1"/>
    </row>
    <row r="21" spans="1:7" x14ac:dyDescent="0.25">
      <c r="A21" s="1"/>
      <c r="B21" s="24" t="s">
        <v>106</v>
      </c>
      <c r="C21" s="55"/>
      <c r="D21" s="55"/>
      <c r="E21" s="8">
        <f>-SUM(E19:E20)*'Fane 11. Nøgletal'!C20</f>
        <v>0</v>
      </c>
      <c r="F21" s="55" t="s">
        <v>3</v>
      </c>
      <c r="G21" s="1"/>
    </row>
    <row r="22" spans="1:7" ht="15" customHeight="1" x14ac:dyDescent="0.25">
      <c r="A22" s="1"/>
      <c r="B22" s="68" t="s">
        <v>37</v>
      </c>
      <c r="C22" s="29"/>
      <c r="D22" s="29"/>
      <c r="E22" s="9">
        <f>SUM(E19:E21)</f>
        <v>0</v>
      </c>
      <c r="F22" s="59" t="s">
        <v>3</v>
      </c>
      <c r="G22" s="1"/>
    </row>
    <row r="23" spans="1:7" x14ac:dyDescent="0.25">
      <c r="A23" s="1"/>
      <c r="B23" s="58" t="s">
        <v>62</v>
      </c>
      <c r="C23" s="58"/>
      <c r="D23" s="58"/>
      <c r="E23" s="58"/>
      <c r="F23" s="58"/>
      <c r="G23" s="1"/>
    </row>
    <row r="24" spans="1:7" x14ac:dyDescent="0.25">
      <c r="A24" s="1"/>
      <c r="B24" s="68" t="s">
        <v>63</v>
      </c>
      <c r="C24" s="32"/>
      <c r="D24" s="32"/>
      <c r="E24" s="9">
        <f>'Fane 5. Kontrol af ØR2021'!E30</f>
        <v>0</v>
      </c>
      <c r="F24" s="59" t="s">
        <v>3</v>
      </c>
      <c r="G24" s="1"/>
    </row>
    <row r="25" spans="1:7" x14ac:dyDescent="0.25">
      <c r="A25" s="1"/>
      <c r="B25" s="58" t="s">
        <v>75</v>
      </c>
      <c r="C25" s="58"/>
      <c r="D25" s="58"/>
      <c r="E25" s="58"/>
      <c r="F25" s="58"/>
      <c r="G25" s="1"/>
    </row>
    <row r="26" spans="1:7" x14ac:dyDescent="0.25">
      <c r="A26" s="1"/>
      <c r="B26" s="59" t="s">
        <v>76</v>
      </c>
      <c r="C26" s="59"/>
      <c r="D26" s="59"/>
      <c r="E26" s="9">
        <f>'Fane 6. Skattesagen'!G12</f>
        <v>0</v>
      </c>
      <c r="F26" s="59" t="s">
        <v>3</v>
      </c>
      <c r="G26" s="1"/>
    </row>
    <row r="27" spans="1:7" x14ac:dyDescent="0.25">
      <c r="A27" s="1"/>
      <c r="B27" s="58" t="s">
        <v>39</v>
      </c>
      <c r="C27" s="58"/>
      <c r="D27" s="58"/>
      <c r="E27" s="10">
        <f>SUM(E15:E17:E22:E24:E26)</f>
        <v>10902377.306280691</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hBsUpUxme+lxmMV6PlWlCcTLp/HiI08xvJqP3TboAbP7Nu7YLPOVp+TvXxwwg1tf5REc/ItvfRkB4MBvgmt/5w==" saltValue="kv/6/t1beb7Kc7ux88Sa1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56</v>
      </c>
      <c r="C8" s="55"/>
      <c r="D8" s="55"/>
      <c r="E8" s="7">
        <f>'Fane 2.1. Økonomisk ramme 2023'!E15</f>
        <v>7399884.445373971</v>
      </c>
      <c r="F8" s="55" t="s">
        <v>3</v>
      </c>
      <c r="G8" s="1"/>
    </row>
    <row r="9" spans="1:7" ht="15" customHeight="1" x14ac:dyDescent="0.25">
      <c r="A9" s="1"/>
      <c r="B9" s="56" t="s">
        <v>17</v>
      </c>
      <c r="C9" s="55"/>
      <c r="D9" s="55"/>
      <c r="E9" s="8">
        <f>SUM(E8:E8)*'Fane 11. Nøgletal'!C15</f>
        <v>263435.88625531335</v>
      </c>
      <c r="F9" s="55" t="s">
        <v>3</v>
      </c>
      <c r="G9" s="1"/>
    </row>
    <row r="10" spans="1:7" ht="15" customHeight="1" x14ac:dyDescent="0.25">
      <c r="A10" s="1"/>
      <c r="B10" s="56" t="s">
        <v>44</v>
      </c>
      <c r="C10" s="55"/>
      <c r="D10" s="55"/>
      <c r="E10" s="8">
        <f>-SUM(E8:E9)*'Fane 11. Nøgletal'!C20</f>
        <v>-130276.44563769785</v>
      </c>
      <c r="F10" s="55" t="s">
        <v>3</v>
      </c>
      <c r="G10" s="1"/>
    </row>
    <row r="11" spans="1:7" ht="15" customHeight="1" x14ac:dyDescent="0.25">
      <c r="A11" s="1"/>
      <c r="B11" s="29" t="s">
        <v>19</v>
      </c>
      <c r="C11" s="29"/>
      <c r="D11" s="29"/>
      <c r="E11" s="9">
        <f>SUM(E8:E10)</f>
        <v>7533043.8859915864</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f>
        <v>3627181.6067549996</v>
      </c>
      <c r="F13" s="59" t="s">
        <v>3</v>
      </c>
      <c r="G13" s="1"/>
    </row>
    <row r="14" spans="1:7" x14ac:dyDescent="0.25">
      <c r="A14" s="1"/>
      <c r="B14" s="58" t="s">
        <v>62</v>
      </c>
      <c r="C14" s="58"/>
      <c r="D14" s="58"/>
      <c r="E14" s="58"/>
      <c r="F14" s="58"/>
      <c r="G14" s="1"/>
    </row>
    <row r="15" spans="1:7" x14ac:dyDescent="0.25">
      <c r="A15" s="1"/>
      <c r="B15" s="59" t="s">
        <v>77</v>
      </c>
      <c r="C15" s="33"/>
      <c r="D15" s="33"/>
      <c r="E15" s="9">
        <f>'Fane 5. Kontrol af ØR2021'!E30</f>
        <v>0</v>
      </c>
      <c r="F15" s="59" t="s">
        <v>3</v>
      </c>
      <c r="G15" s="1"/>
    </row>
    <row r="16" spans="1:7" x14ac:dyDescent="0.25">
      <c r="A16" s="1"/>
      <c r="B16" s="58" t="s">
        <v>75</v>
      </c>
      <c r="C16" s="58"/>
      <c r="D16" s="58"/>
      <c r="E16" s="58"/>
      <c r="F16" s="58"/>
      <c r="G16" s="1"/>
    </row>
    <row r="17" spans="1:7" x14ac:dyDescent="0.25">
      <c r="A17" s="1"/>
      <c r="B17" s="59" t="s">
        <v>76</v>
      </c>
      <c r="C17" s="59"/>
      <c r="D17" s="59"/>
      <c r="E17" s="9">
        <f>'Fane 6. Skattesagen'!G13</f>
        <v>0</v>
      </c>
      <c r="F17" s="59" t="s">
        <v>3</v>
      </c>
      <c r="G17" s="1"/>
    </row>
    <row r="18" spans="1:7" x14ac:dyDescent="0.25">
      <c r="A18" s="1"/>
      <c r="B18" s="58" t="s">
        <v>57</v>
      </c>
      <c r="C18" s="58"/>
      <c r="D18" s="58"/>
      <c r="E18" s="10">
        <f>SUM(E11,E13,E15,E17)</f>
        <v>11160225.492746586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U74jzzBXi2B6ZTWN6MfD26yplfn/+VRwadLeHYsmvCUsBwJkp17JmwhtYzeDDNRadpfuWEITHo9ldLoHGMci0Q==" saltValue="qOeX9vW5hUggdmF4OorCd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65</v>
      </c>
      <c r="C8" s="55"/>
      <c r="D8" s="55"/>
      <c r="E8" s="7">
        <f>'Fane 2.2. Økonomisk ramme 2024'!E11</f>
        <v>7533043.8859915864</v>
      </c>
      <c r="F8" s="55" t="s">
        <v>3</v>
      </c>
      <c r="G8" s="1"/>
    </row>
    <row r="9" spans="1:7" ht="15" customHeight="1" x14ac:dyDescent="0.25">
      <c r="A9" s="1"/>
      <c r="B9" s="56" t="s">
        <v>17</v>
      </c>
      <c r="C9" s="55"/>
      <c r="D9" s="55"/>
      <c r="E9" s="8">
        <f>SUM(E8:E8)*'Fane 11. Nøgletal'!C15</f>
        <v>268176.36234130047</v>
      </c>
      <c r="F9" s="55" t="s">
        <v>3</v>
      </c>
      <c r="G9" s="1"/>
    </row>
    <row r="10" spans="1:7" ht="15" customHeight="1" x14ac:dyDescent="0.25">
      <c r="A10" s="1"/>
      <c r="B10" s="56" t="s">
        <v>44</v>
      </c>
      <c r="C10" s="55"/>
      <c r="D10" s="55"/>
      <c r="E10" s="8">
        <f>-SUM(E8:E9)*'Fane 11. Nøgletal'!C20</f>
        <v>-132620.74422165909</v>
      </c>
      <c r="F10" s="55" t="s">
        <v>3</v>
      </c>
      <c r="G10" s="1"/>
    </row>
    <row r="11" spans="1:7" x14ac:dyDescent="0.25">
      <c r="A11" s="1"/>
      <c r="B11" s="29" t="s">
        <v>19</v>
      </c>
      <c r="C11" s="29"/>
      <c r="D11" s="29"/>
      <c r="E11" s="9">
        <f>SUM(E8:E10)</f>
        <v>7668599.5041112276</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Nøgletal'!C15)^2</f>
        <v>3756309.2719554775</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75</v>
      </c>
      <c r="C16" s="58"/>
      <c r="D16" s="58"/>
      <c r="E16" s="58"/>
      <c r="F16" s="58"/>
      <c r="G16" s="1"/>
    </row>
    <row r="17" spans="1:7" ht="15" customHeight="1" x14ac:dyDescent="0.25">
      <c r="A17" s="1"/>
      <c r="B17" s="59" t="s">
        <v>76</v>
      </c>
      <c r="C17" s="59"/>
      <c r="D17" s="59"/>
      <c r="E17" s="9">
        <f>'Fane 6. Skattesagen'!G14</f>
        <v>0</v>
      </c>
      <c r="F17" s="59" t="s">
        <v>3</v>
      </c>
      <c r="G17" s="1"/>
    </row>
    <row r="18" spans="1:7" x14ac:dyDescent="0.25">
      <c r="A18" s="1"/>
      <c r="B18" s="58" t="s">
        <v>66</v>
      </c>
      <c r="C18" s="58"/>
      <c r="D18" s="58"/>
      <c r="E18" s="10">
        <f>SUM(E11,E13,E15,E17)</f>
        <v>11424908.776066706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Gq/dPIYUQH8MCOwd94n8KGf6uFl9whr/oFj6c07MH2qhCHZWPze67MBZVezAFXcsfEAoR37J1qeqgb06RyISpA==" saltValue="BRGFX+eSUhQvAD0UfyM5m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86</v>
      </c>
      <c r="C8" s="55"/>
      <c r="D8" s="55"/>
      <c r="E8" s="7">
        <f>'Fane 2.3. Økonomisk ramme 2025'!E11</f>
        <v>7668599.5041112276</v>
      </c>
      <c r="F8" s="55" t="s">
        <v>3</v>
      </c>
      <c r="G8" s="1"/>
    </row>
    <row r="9" spans="1:7" ht="15" customHeight="1" x14ac:dyDescent="0.25">
      <c r="A9" s="1"/>
      <c r="B9" s="56" t="s">
        <v>17</v>
      </c>
      <c r="C9" s="55"/>
      <c r="D9" s="55"/>
      <c r="E9" s="8">
        <f>SUM(E8:E8)*'Fane 11. Nøgletal'!C15</f>
        <v>273002.14234635967</v>
      </c>
      <c r="F9" s="55" t="s">
        <v>3</v>
      </c>
      <c r="G9" s="1"/>
    </row>
    <row r="10" spans="1:7" ht="15" customHeight="1" x14ac:dyDescent="0.25">
      <c r="A10" s="1"/>
      <c r="B10" s="56" t="s">
        <v>44</v>
      </c>
      <c r="C10" s="55"/>
      <c r="D10" s="55"/>
      <c r="E10" s="8">
        <f>-SUM(E8:E9)*'Fane 11. Nøgletal'!C20</f>
        <v>-135007.227989779</v>
      </c>
      <c r="F10" s="55" t="s">
        <v>3</v>
      </c>
      <c r="G10" s="1"/>
    </row>
    <row r="11" spans="1:7" x14ac:dyDescent="0.25">
      <c r="A11" s="1"/>
      <c r="B11" s="29" t="s">
        <v>19</v>
      </c>
      <c r="C11" s="29"/>
      <c r="D11" s="29"/>
      <c r="E11" s="9">
        <f>SUM(E8:E10)</f>
        <v>7806594.4184678085</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omk.'!C14*(1+'Fane 11. Nøgletal'!C15)^3</f>
        <v>3890033.8820370929</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75</v>
      </c>
      <c r="C16" s="58"/>
      <c r="D16" s="58"/>
      <c r="E16" s="58"/>
      <c r="F16" s="58"/>
      <c r="G16" s="1"/>
    </row>
    <row r="17" spans="1:7" ht="15" customHeight="1" x14ac:dyDescent="0.25">
      <c r="A17" s="1"/>
      <c r="B17" s="59" t="s">
        <v>76</v>
      </c>
      <c r="C17" s="59"/>
      <c r="D17" s="59"/>
      <c r="E17" s="9">
        <f>'Fane 6. Skattesagen'!G15</f>
        <v>0</v>
      </c>
      <c r="F17" s="59" t="s">
        <v>3</v>
      </c>
      <c r="G17" s="1"/>
    </row>
    <row r="18" spans="1:7" x14ac:dyDescent="0.25">
      <c r="A18" s="1"/>
      <c r="B18" s="58" t="s">
        <v>87</v>
      </c>
      <c r="C18" s="58"/>
      <c r="D18" s="58"/>
      <c r="E18" s="10">
        <f>SUM(E11,E13,E15,E17)</f>
        <v>11696628.300504901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ZlQVmTY1kZnhVi1e1iVxyOn4LjbKDd6YN9zFCQsLMBr/nETVhlCHVXO1kTu2Vf/62OvtRArEJ6EHthOOnOwJGg==" saltValue="zgOSKdHbvTn6/8++M0Vgj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88</v>
      </c>
      <c r="C3" s="93"/>
      <c r="D3" s="93"/>
      <c r="E3" s="93"/>
      <c r="F3" s="93"/>
      <c r="G3" s="1"/>
    </row>
    <row r="4" spans="1:7" ht="29.2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89</v>
      </c>
      <c r="C8" s="58"/>
      <c r="D8" s="58"/>
      <c r="E8" s="58"/>
      <c r="F8" s="58"/>
      <c r="G8" s="1"/>
    </row>
    <row r="9" spans="1:7" x14ac:dyDescent="0.25">
      <c r="A9" s="1"/>
      <c r="B9" s="94" t="s">
        <v>22</v>
      </c>
      <c r="C9" s="94"/>
      <c r="D9" s="94"/>
      <c r="E9" s="7">
        <v>7277213.7265351405</v>
      </c>
      <c r="F9" s="55" t="s">
        <v>3</v>
      </c>
      <c r="G9" s="1"/>
    </row>
    <row r="10" spans="1:7" x14ac:dyDescent="0.25">
      <c r="A10" s="1"/>
      <c r="B10" s="96" t="s">
        <v>103</v>
      </c>
      <c r="C10" s="97"/>
      <c r="D10" s="98"/>
      <c r="E10" s="7">
        <v>0</v>
      </c>
      <c r="F10" s="55" t="s">
        <v>3</v>
      </c>
      <c r="G10" s="1"/>
    </row>
    <row r="11" spans="1:7" x14ac:dyDescent="0.25">
      <c r="A11" s="1"/>
      <c r="B11" s="95" t="s">
        <v>50</v>
      </c>
      <c r="C11" s="95"/>
      <c r="D11" s="95"/>
      <c r="E11" s="7">
        <v>0</v>
      </c>
      <c r="F11" s="55" t="s">
        <v>3</v>
      </c>
      <c r="G11" s="1"/>
    </row>
    <row r="12" spans="1:7" x14ac:dyDescent="0.25">
      <c r="A12" s="1"/>
      <c r="B12" s="95" t="s">
        <v>54</v>
      </c>
      <c r="C12" s="95"/>
      <c r="D12" s="95"/>
      <c r="E12" s="7">
        <v>0</v>
      </c>
      <c r="F12" s="55" t="s">
        <v>3</v>
      </c>
      <c r="G12" s="1"/>
    </row>
    <row r="13" spans="1:7" x14ac:dyDescent="0.25">
      <c r="A13" s="1"/>
      <c r="B13" s="95" t="s">
        <v>51</v>
      </c>
      <c r="C13" s="95"/>
      <c r="D13" s="95"/>
      <c r="E13" s="8">
        <v>0</v>
      </c>
      <c r="F13" s="55" t="s">
        <v>3</v>
      </c>
      <c r="G13" s="1"/>
    </row>
    <row r="14" spans="1:7" x14ac:dyDescent="0.25">
      <c r="A14" s="1"/>
      <c r="B14" s="95" t="s">
        <v>17</v>
      </c>
      <c r="C14" s="95"/>
      <c r="D14" s="95"/>
      <c r="E14" s="8">
        <f>E9*'Fane 11. Nøgletal'!C13+SUM(E11:E13)*'Fane 11. Nøgletal'!C14</f>
        <v>88782.007463728718</v>
      </c>
      <c r="F14" s="55" t="s">
        <v>3</v>
      </c>
      <c r="G14" s="1"/>
    </row>
    <row r="15" spans="1:7" x14ac:dyDescent="0.25">
      <c r="A15" s="1"/>
      <c r="B15" s="95" t="s">
        <v>44</v>
      </c>
      <c r="C15" s="95"/>
      <c r="D15" s="95"/>
      <c r="E15" s="8">
        <f>-SUM(E9:E14)*'Fane 11. Nøgletal'!C20</f>
        <v>-125221.92747798079</v>
      </c>
      <c r="F15" s="55" t="s">
        <v>3</v>
      </c>
      <c r="G15" s="1"/>
    </row>
    <row r="16" spans="1:7" x14ac:dyDescent="0.25">
      <c r="A16" s="1"/>
      <c r="B16" s="100" t="s">
        <v>19</v>
      </c>
      <c r="C16" s="100"/>
      <c r="D16" s="100"/>
      <c r="E16" s="34">
        <f>SUM(E9:E15)</f>
        <v>7240773.8065208886</v>
      </c>
      <c r="F16" s="35" t="s">
        <v>3</v>
      </c>
      <c r="G16" s="1"/>
    </row>
    <row r="17" spans="1:7" x14ac:dyDescent="0.25">
      <c r="A17" s="1"/>
      <c r="B17" s="101" t="s">
        <v>11</v>
      </c>
      <c r="C17" s="101"/>
      <c r="D17" s="101"/>
      <c r="E17" s="58"/>
      <c r="F17" s="58"/>
      <c r="G17" s="1"/>
    </row>
    <row r="18" spans="1:7" x14ac:dyDescent="0.25">
      <c r="A18" s="1"/>
      <c r="B18" s="102" t="s">
        <v>11</v>
      </c>
      <c r="C18" s="102"/>
      <c r="D18" s="102"/>
      <c r="E18" s="9">
        <v>3183878.0335215204</v>
      </c>
      <c r="F18" s="59" t="s">
        <v>3</v>
      </c>
      <c r="G18" s="1"/>
    </row>
    <row r="19" spans="1:7" ht="15.4" customHeight="1" x14ac:dyDescent="0.25">
      <c r="A19" s="1"/>
      <c r="B19" s="58" t="s">
        <v>36</v>
      </c>
      <c r="C19" s="58"/>
      <c r="D19" s="58"/>
      <c r="E19" s="58"/>
      <c r="F19" s="58"/>
      <c r="G19" s="1"/>
    </row>
    <row r="20" spans="1:7" ht="15.75" customHeight="1" x14ac:dyDescent="0.25">
      <c r="A20" s="1"/>
      <c r="B20" s="103" t="s">
        <v>33</v>
      </c>
      <c r="C20" s="104"/>
      <c r="D20" s="105"/>
      <c r="E20" s="28">
        <v>0</v>
      </c>
      <c r="F20" s="27" t="s">
        <v>3</v>
      </c>
      <c r="G20" s="1"/>
    </row>
    <row r="21" spans="1:7" x14ac:dyDescent="0.25">
      <c r="A21" s="1"/>
      <c r="B21" s="103" t="s">
        <v>34</v>
      </c>
      <c r="C21" s="104"/>
      <c r="D21" s="105"/>
      <c r="E21" s="51">
        <v>0</v>
      </c>
      <c r="F21" s="27" t="s">
        <v>3</v>
      </c>
      <c r="G21" s="1"/>
    </row>
    <row r="22" spans="1:7" x14ac:dyDescent="0.25">
      <c r="A22" s="1"/>
      <c r="B22" s="106" t="s">
        <v>37</v>
      </c>
      <c r="C22" s="107"/>
      <c r="D22" s="108"/>
      <c r="E22" s="9">
        <f>SUM(E20:E21)</f>
        <v>0</v>
      </c>
      <c r="F22" s="9" t="s">
        <v>3</v>
      </c>
      <c r="G22" s="1"/>
    </row>
    <row r="23" spans="1:7" ht="15.75" customHeight="1" x14ac:dyDescent="0.25">
      <c r="A23" s="1"/>
      <c r="B23" s="58" t="s">
        <v>62</v>
      </c>
      <c r="C23" s="58"/>
      <c r="D23" s="58"/>
      <c r="E23" s="58"/>
      <c r="F23" s="58"/>
      <c r="G23" s="1"/>
    </row>
    <row r="24" spans="1:7" x14ac:dyDescent="0.25">
      <c r="A24" s="1"/>
      <c r="B24" s="68" t="s">
        <v>27</v>
      </c>
      <c r="C24" s="29"/>
      <c r="D24" s="29"/>
      <c r="E24" s="9">
        <v>120695.13155032706</v>
      </c>
      <c r="F24" s="59" t="s">
        <v>3</v>
      </c>
      <c r="G24" s="1"/>
    </row>
    <row r="25" spans="1:7" x14ac:dyDescent="0.25">
      <c r="A25" s="1"/>
      <c r="B25" s="68" t="s">
        <v>63</v>
      </c>
      <c r="C25" s="29"/>
      <c r="D25" s="29"/>
      <c r="E25" s="9">
        <v>0</v>
      </c>
      <c r="F25" s="59" t="s">
        <v>3</v>
      </c>
      <c r="G25" s="1"/>
    </row>
    <row r="26" spans="1:7" x14ac:dyDescent="0.25">
      <c r="A26" s="1"/>
      <c r="B26" s="58" t="s">
        <v>75</v>
      </c>
      <c r="C26" s="58"/>
      <c r="D26" s="58"/>
      <c r="E26" s="58"/>
      <c r="F26" s="58"/>
      <c r="G26" s="1"/>
    </row>
    <row r="27" spans="1:7" x14ac:dyDescent="0.25">
      <c r="A27" s="1"/>
      <c r="B27" s="109" t="s">
        <v>76</v>
      </c>
      <c r="C27" s="110"/>
      <c r="D27" s="111"/>
      <c r="E27" s="9">
        <f>'Fane 6. Skattesagen'!G11</f>
        <v>0</v>
      </c>
      <c r="F27" s="59" t="s">
        <v>3</v>
      </c>
      <c r="G27" s="1"/>
    </row>
    <row r="28" spans="1:7" ht="15" customHeight="1" x14ac:dyDescent="0.25">
      <c r="A28" s="1"/>
      <c r="B28" s="36" t="s">
        <v>146</v>
      </c>
      <c r="C28" s="36"/>
      <c r="D28" s="36"/>
      <c r="E28" s="37">
        <f>E16+E18+E22+E24+E25+E27</f>
        <v>10545346.971592735</v>
      </c>
      <c r="F28" s="38" t="s">
        <v>3</v>
      </c>
      <c r="G28" s="1"/>
    </row>
    <row r="29" spans="1:7" ht="27" customHeight="1" x14ac:dyDescent="0.25">
      <c r="A29" s="1"/>
      <c r="B29" s="99" t="s">
        <v>90</v>
      </c>
      <c r="C29" s="99"/>
      <c r="D29" s="99"/>
      <c r="E29" s="99"/>
      <c r="F29" s="99"/>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vmUmvKQniTU3kAxOptE4aAOMusM7FYYjHZuYz1mecn8L2/e3V6FC5SD93qarwbpD2gH+5iH7ufCBeRg/amV30g==" saltValue="8E/KkwsaPKuJJHk5NJ6Em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91</v>
      </c>
      <c r="C8" s="113"/>
      <c r="D8" s="114"/>
      <c r="E8" s="1"/>
      <c r="F8" s="1"/>
    </row>
    <row r="9" spans="1:6" ht="15" customHeight="1" x14ac:dyDescent="0.25">
      <c r="A9" s="1"/>
      <c r="B9" s="17" t="s">
        <v>25</v>
      </c>
      <c r="C9" s="59" t="s">
        <v>109</v>
      </c>
      <c r="D9" s="59"/>
      <c r="E9" s="1"/>
      <c r="F9" s="1"/>
    </row>
    <row r="10" spans="1:6" x14ac:dyDescent="0.25">
      <c r="A10" s="1"/>
      <c r="B10" s="23" t="s">
        <v>127</v>
      </c>
      <c r="C10" s="8">
        <v>3248200</v>
      </c>
      <c r="D10" s="12" t="s">
        <v>3</v>
      </c>
      <c r="E10" s="1"/>
      <c r="F10" s="1"/>
    </row>
    <row r="11" spans="1:6" x14ac:dyDescent="0.25">
      <c r="A11" s="1"/>
      <c r="B11" s="23" t="s">
        <v>128</v>
      </c>
      <c r="C11" s="8">
        <v>14588</v>
      </c>
      <c r="D11" s="12" t="s">
        <v>3</v>
      </c>
      <c r="E11" s="1"/>
      <c r="F11" s="1"/>
    </row>
    <row r="12" spans="1:6" x14ac:dyDescent="0.25">
      <c r="A12" s="1"/>
      <c r="B12" s="23" t="s">
        <v>129</v>
      </c>
      <c r="C12" s="8">
        <v>3039</v>
      </c>
      <c r="D12" s="12" t="s">
        <v>3</v>
      </c>
      <c r="E12" s="1"/>
      <c r="F12" s="1"/>
    </row>
    <row r="13" spans="1:6" x14ac:dyDescent="0.25">
      <c r="A13" s="1"/>
      <c r="B13" s="74" t="s">
        <v>92</v>
      </c>
      <c r="C13" s="10">
        <f>SUM(C10:C12)</f>
        <v>3265827</v>
      </c>
      <c r="D13" s="11" t="s">
        <v>3</v>
      </c>
      <c r="E13" s="1"/>
      <c r="F13" s="1"/>
    </row>
    <row r="14" spans="1:6" x14ac:dyDescent="0.25">
      <c r="A14" s="1"/>
      <c r="B14" s="74" t="s">
        <v>93</v>
      </c>
      <c r="C14" s="10">
        <f>C13*(1+'Fane 11. Nøgletal'!C15)^2</f>
        <v>3502492.8609067202</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61X8eQkPW7tZU9VHD8jmET8YNaqdBpYuVu4WM+I+a+tFN5qvF2u3IC9LobFZ6kPP+lOmX/49gdqZjRHFUSjLVw==" saltValue="4YnO86vOykjClRfG0+4wq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3" t="s">
        <v>152</v>
      </c>
      <c r="C3" s="93"/>
      <c r="D3" s="93"/>
      <c r="E3" s="93"/>
      <c r="F3" s="93"/>
      <c r="G3" s="1"/>
    </row>
    <row r="4" spans="1:7" ht="15" customHeight="1" x14ac:dyDescent="0.25">
      <c r="A4" s="1"/>
      <c r="B4" s="93"/>
      <c r="C4" s="93"/>
      <c r="D4" s="93"/>
      <c r="E4" s="93"/>
      <c r="F4" s="93"/>
      <c r="G4" s="1"/>
    </row>
    <row r="5" spans="1:7" ht="15" customHeight="1" x14ac:dyDescent="0.25">
      <c r="A5" s="1"/>
      <c r="B5" s="54"/>
      <c r="C5" s="54"/>
      <c r="D5" s="54"/>
      <c r="E5" s="54"/>
      <c r="F5" s="54"/>
      <c r="G5" s="1"/>
    </row>
    <row r="6" spans="1:7" ht="15" customHeight="1" x14ac:dyDescent="0.25">
      <c r="A6" s="1"/>
      <c r="B6" s="54"/>
      <c r="C6" s="54"/>
      <c r="D6" s="54"/>
      <c r="E6" s="54"/>
      <c r="F6" s="54"/>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94</v>
      </c>
      <c r="C9" s="120"/>
      <c r="D9" s="121"/>
      <c r="E9" s="8">
        <v>-58631.359959335998</v>
      </c>
      <c r="F9" s="12" t="s">
        <v>3</v>
      </c>
      <c r="G9" s="1"/>
    </row>
    <row r="10" spans="1:7" x14ac:dyDescent="0.25">
      <c r="A10" s="1"/>
      <c r="B10" s="119" t="s">
        <v>130</v>
      </c>
      <c r="C10" s="120"/>
      <c r="D10" s="121"/>
      <c r="E10" s="8">
        <v>0</v>
      </c>
      <c r="F10" s="12" t="s">
        <v>3</v>
      </c>
      <c r="G10" s="1"/>
    </row>
    <row r="11" spans="1:7" x14ac:dyDescent="0.25">
      <c r="A11" s="1"/>
      <c r="B11" s="74"/>
      <c r="C11" s="22"/>
      <c r="D11" s="22"/>
      <c r="E11" s="22"/>
      <c r="F11" s="75"/>
      <c r="G11" s="1"/>
    </row>
    <row r="12" spans="1:7" ht="68.25" customHeight="1" x14ac:dyDescent="0.25">
      <c r="A12" s="1"/>
      <c r="B12" s="125" t="s">
        <v>148</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95</v>
      </c>
      <c r="C15" s="120"/>
      <c r="D15" s="121"/>
      <c r="E15" s="8">
        <v>0</v>
      </c>
      <c r="F15" s="12" t="s">
        <v>3</v>
      </c>
      <c r="G15" s="1"/>
    </row>
    <row r="16" spans="1:7" x14ac:dyDescent="0.25">
      <c r="A16" s="1"/>
      <c r="B16" s="119" t="s">
        <v>131</v>
      </c>
      <c r="C16" s="120"/>
      <c r="D16" s="121"/>
      <c r="E16" s="8">
        <v>0</v>
      </c>
      <c r="F16" s="12" t="s">
        <v>3</v>
      </c>
      <c r="G16" s="1"/>
    </row>
    <row r="17" spans="1:7" x14ac:dyDescent="0.25">
      <c r="A17" s="1"/>
      <c r="B17" s="74"/>
      <c r="C17" s="22"/>
      <c r="D17" s="22"/>
      <c r="E17" s="22"/>
      <c r="F17" s="75"/>
      <c r="G17" s="1"/>
    </row>
    <row r="18" spans="1:7" ht="31.5" customHeight="1" x14ac:dyDescent="0.25">
      <c r="A18" s="1"/>
      <c r="B18" s="125" t="s">
        <v>149</v>
      </c>
      <c r="C18" s="126"/>
      <c r="D18" s="126"/>
      <c r="E18" s="126"/>
      <c r="F18" s="127"/>
      <c r="G18" s="1"/>
    </row>
    <row r="19" spans="1:7" ht="28.5" customHeight="1" x14ac:dyDescent="0.25">
      <c r="A19" s="1"/>
      <c r="B19" s="1"/>
      <c r="C19" s="1"/>
      <c r="D19" s="1"/>
      <c r="E19" s="1"/>
      <c r="F19" s="1"/>
      <c r="G19" s="1"/>
    </row>
    <row r="20" spans="1:7" ht="28.5" customHeight="1" x14ac:dyDescent="0.25">
      <c r="A20" s="1"/>
      <c r="B20" s="65" t="s">
        <v>96</v>
      </c>
      <c r="C20" s="66"/>
      <c r="D20" s="66"/>
      <c r="E20" s="66"/>
      <c r="F20" s="67"/>
      <c r="G20" s="1"/>
    </row>
    <row r="21" spans="1:7" x14ac:dyDescent="0.25">
      <c r="A21" s="1"/>
      <c r="B21" s="69" t="s">
        <v>97</v>
      </c>
      <c r="C21" s="70"/>
      <c r="D21" s="71"/>
      <c r="E21" s="8">
        <v>11217955.600806907</v>
      </c>
      <c r="F21" s="12" t="s">
        <v>3</v>
      </c>
      <c r="G21" s="1"/>
    </row>
    <row r="22" spans="1:7" x14ac:dyDescent="0.25">
      <c r="A22" s="1"/>
      <c r="B22" s="69" t="s">
        <v>132</v>
      </c>
      <c r="C22" s="70"/>
      <c r="D22" s="71"/>
      <c r="E22" s="8">
        <v>8817762</v>
      </c>
      <c r="F22" s="12" t="s">
        <v>3</v>
      </c>
      <c r="G22" s="1"/>
    </row>
    <row r="23" spans="1:7" x14ac:dyDescent="0.25">
      <c r="A23" s="1"/>
      <c r="B23" s="69" t="s">
        <v>26</v>
      </c>
      <c r="C23" s="70"/>
      <c r="D23" s="71"/>
      <c r="E23" s="8">
        <v>0</v>
      </c>
      <c r="F23" s="12" t="s">
        <v>3</v>
      </c>
      <c r="G23" s="1"/>
    </row>
    <row r="24" spans="1:7" x14ac:dyDescent="0.25">
      <c r="A24" s="1"/>
      <c r="B24" s="60" t="s">
        <v>150</v>
      </c>
      <c r="C24" s="61"/>
      <c r="D24" s="62"/>
      <c r="E24" s="53">
        <f>E21-(E22-E23)</f>
        <v>2400193.6008069068</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133</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0</v>
      </c>
      <c r="F28" s="12" t="s">
        <v>3</v>
      </c>
      <c r="G28" s="1"/>
    </row>
    <row r="29" spans="1:7" x14ac:dyDescent="0.25">
      <c r="A29" s="1"/>
      <c r="B29" s="122" t="s">
        <v>45</v>
      </c>
      <c r="C29" s="123"/>
      <c r="D29" s="124"/>
      <c r="E29" s="8">
        <v>2</v>
      </c>
      <c r="F29" s="12" t="s">
        <v>18</v>
      </c>
      <c r="G29" s="1"/>
    </row>
    <row r="30" spans="1:7" x14ac:dyDescent="0.25">
      <c r="A30" s="1"/>
      <c r="B30" s="115" t="s">
        <v>74</v>
      </c>
      <c r="C30" s="115"/>
      <c r="D30" s="115"/>
      <c r="E30" s="9">
        <f>E28/E29</f>
        <v>0</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W4PPw8h/lMXKeMVSdu5RCy1OU3nWx2+iyEVcIBRvUMVoj5LpHtQJHejZXOPMucfmGN0yFaVGsnzj6OtH36Xu/w==" saltValue="2PbeiuoeL+ZC2dtxgSv+hA=="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126</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123</v>
      </c>
      <c r="C8" s="113"/>
      <c r="D8" s="113"/>
      <c r="E8" s="113"/>
      <c r="F8" s="113"/>
      <c r="G8" s="113"/>
      <c r="H8" s="114"/>
      <c r="I8" s="1"/>
    </row>
    <row r="9" spans="1:9" ht="15" customHeight="1" x14ac:dyDescent="0.25">
      <c r="A9" s="1"/>
      <c r="B9" s="109" t="s">
        <v>124</v>
      </c>
      <c r="C9" s="110"/>
      <c r="D9" s="110"/>
      <c r="E9" s="110"/>
      <c r="F9" s="110"/>
      <c r="G9" s="110"/>
      <c r="H9" s="111"/>
      <c r="I9" s="1"/>
    </row>
    <row r="10" spans="1:9" x14ac:dyDescent="0.25">
      <c r="A10" s="1"/>
      <c r="B10" s="96" t="s">
        <v>138</v>
      </c>
      <c r="C10" s="97"/>
      <c r="D10" s="97"/>
      <c r="E10" s="97"/>
      <c r="F10" s="98"/>
      <c r="G10" s="52">
        <v>0</v>
      </c>
      <c r="H10" s="8" t="s">
        <v>3</v>
      </c>
      <c r="I10" s="1"/>
    </row>
    <row r="11" spans="1:9" x14ac:dyDescent="0.25">
      <c r="A11" s="1"/>
      <c r="B11" s="96" t="s">
        <v>139</v>
      </c>
      <c r="C11" s="97"/>
      <c r="D11" s="97"/>
      <c r="E11" s="97"/>
      <c r="F11" s="98"/>
      <c r="G11" s="52">
        <v>0</v>
      </c>
      <c r="H11" s="8" t="s">
        <v>3</v>
      </c>
      <c r="I11" s="1"/>
    </row>
    <row r="12" spans="1:9" x14ac:dyDescent="0.25">
      <c r="A12" s="1"/>
      <c r="B12" s="96" t="s">
        <v>140</v>
      </c>
      <c r="C12" s="97"/>
      <c r="D12" s="97"/>
      <c r="E12" s="97"/>
      <c r="F12" s="98"/>
      <c r="G12" s="8">
        <v>0</v>
      </c>
      <c r="H12" s="8" t="s">
        <v>3</v>
      </c>
      <c r="I12" s="1"/>
    </row>
    <row r="13" spans="1:9" x14ac:dyDescent="0.25">
      <c r="A13" s="1"/>
      <c r="B13" s="96" t="s">
        <v>141</v>
      </c>
      <c r="C13" s="97"/>
      <c r="D13" s="97"/>
      <c r="E13" s="97"/>
      <c r="F13" s="98"/>
      <c r="G13" s="8">
        <v>0</v>
      </c>
      <c r="H13" s="8" t="s">
        <v>3</v>
      </c>
      <c r="I13" s="1"/>
    </row>
    <row r="14" spans="1:9" x14ac:dyDescent="0.25">
      <c r="A14" s="1"/>
      <c r="B14" s="96" t="s">
        <v>142</v>
      </c>
      <c r="C14" s="97"/>
      <c r="D14" s="97"/>
      <c r="E14" s="97"/>
      <c r="F14" s="98"/>
      <c r="G14" s="8">
        <v>0</v>
      </c>
      <c r="H14" s="8" t="s">
        <v>3</v>
      </c>
      <c r="I14" s="1"/>
    </row>
    <row r="15" spans="1:9" x14ac:dyDescent="0.25">
      <c r="A15" s="1"/>
      <c r="B15" s="96" t="s">
        <v>143</v>
      </c>
      <c r="C15" s="97"/>
      <c r="D15" s="97"/>
      <c r="E15" s="97"/>
      <c r="F15" s="98"/>
      <c r="G15" s="8">
        <v>0</v>
      </c>
      <c r="H15" s="8" t="s">
        <v>3</v>
      </c>
      <c r="I15" s="1"/>
    </row>
    <row r="16" spans="1:9" x14ac:dyDescent="0.25">
      <c r="A16" s="1"/>
      <c r="B16" s="96" t="s">
        <v>144</v>
      </c>
      <c r="C16" s="97"/>
      <c r="D16" s="97"/>
      <c r="E16" s="97"/>
      <c r="F16" s="98"/>
      <c r="G16" s="8">
        <v>0</v>
      </c>
      <c r="H16" s="8" t="s">
        <v>3</v>
      </c>
      <c r="I16" s="1"/>
    </row>
    <row r="17" spans="1:9" x14ac:dyDescent="0.25">
      <c r="A17" s="1"/>
      <c r="B17" s="96" t="s">
        <v>145</v>
      </c>
      <c r="C17" s="97"/>
      <c r="D17" s="97"/>
      <c r="E17" s="97"/>
      <c r="F17" s="98"/>
      <c r="G17" s="8">
        <v>0</v>
      </c>
      <c r="H17" s="8" t="s">
        <v>3</v>
      </c>
      <c r="I17" s="1"/>
    </row>
    <row r="18" spans="1:9" x14ac:dyDescent="0.25">
      <c r="A18" s="1"/>
      <c r="B18" s="112" t="s">
        <v>125</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Oh0l9JMuGD0VNZKelXcSRKr7zSnpsrupG56O5fqvrBYL1Md4TxFzSDb8U+E/EpiivOONFiAwmg5ngBjw4tRUUA==" saltValue="gEdV9aBt44iEJOgHLCE4e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2022-09-27T07:13:39Z</dcterms:modified>
</cp:coreProperties>
</file>