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Videbæk Vand AS (V209)\ØR2024\"/>
    </mc:Choice>
  </mc:AlternateContent>
  <xr:revisionPtr revIDLastSave="0" documentId="13_ncr:1_{A485EAA3-4FC7-4A82-A714-76483FD54206}"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33" i="16" s="1"/>
  <c r="E27"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<sst xmlns="http://schemas.openxmlformats.org/spreadsheetml/2006/main" count="346" uniqueCount="151">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</sst>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6" t="s">
        <v>4</v>
      </c>
      <c r="E6" s="76"/>
      <c r="F6" s="76"/>
      <c r="G6" s="76"/>
      <c r="H6" s="3"/>
      <c r="I6" s="1"/>
    </row>
    <row r="7" spans="1:9" ht="15" customHeight="1" x14ac:dyDescent="0.35">
      <c r="A7" s="1"/>
      <c r="B7" s="1"/>
      <c r="C7" s="3"/>
      <c r="D7" s="76"/>
      <c r="E7" s="76"/>
      <c r="F7" s="76"/>
      <c r="G7" s="76"/>
      <c r="H7" s="3"/>
      <c r="I7" s="1"/>
    </row>
    <row r="8" spans="1:9" ht="15.5" x14ac:dyDescent="0.35">
      <c r="A8" s="1"/>
      <c r="B8" s="1"/>
      <c r="C8" s="4"/>
      <c r="D8" s="81" t="s">
        <v>127</v>
      </c>
      <c r="E8" s="81"/>
      <c r="F8" s="81"/>
      <c r="G8" s="81"/>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0" t="s">
        <v>5</v>
      </c>
      <c r="E11" s="80"/>
      <c r="F11" s="80"/>
      <c r="G11" s="80"/>
      <c r="H11" s="5"/>
      <c r="I11" s="1"/>
    </row>
    <row r="12" spans="1:9" x14ac:dyDescent="0.35">
      <c r="A12" s="1"/>
      <c r="B12" s="1"/>
      <c r="C12" s="1"/>
      <c r="D12" s="1"/>
      <c r="E12" s="1"/>
      <c r="F12" s="1"/>
      <c r="G12" s="1"/>
      <c r="H12" s="1"/>
      <c r="I12" s="1"/>
    </row>
    <row r="13" spans="1:9" x14ac:dyDescent="0.35">
      <c r="A13" s="1"/>
      <c r="B13" s="1"/>
      <c r="C13" s="6" t="s">
        <v>6</v>
      </c>
      <c r="D13" s="73" t="s">
        <v>80</v>
      </c>
      <c r="E13" s="74"/>
      <c r="F13" s="74"/>
      <c r="G13" s="75"/>
      <c r="H13" s="1"/>
      <c r="I13" s="1"/>
    </row>
    <row r="14" spans="1:9" x14ac:dyDescent="0.35">
      <c r="A14" s="1"/>
      <c r="B14" s="1"/>
      <c r="C14" s="6" t="s">
        <v>14</v>
      </c>
      <c r="D14" s="73" t="s">
        <v>110</v>
      </c>
      <c r="E14" s="74"/>
      <c r="F14" s="74"/>
      <c r="G14" s="75"/>
      <c r="H14" s="1"/>
      <c r="I14" s="1"/>
    </row>
    <row r="15" spans="1:9" x14ac:dyDescent="0.35">
      <c r="A15" s="1"/>
      <c r="B15" s="1"/>
      <c r="C15" s="6" t="s">
        <v>26</v>
      </c>
      <c r="D15" s="73" t="s">
        <v>68</v>
      </c>
      <c r="E15" s="74"/>
      <c r="F15" s="74"/>
      <c r="G15" s="75"/>
      <c r="H15" s="1"/>
      <c r="I15" s="1"/>
    </row>
    <row r="16" spans="1:9" x14ac:dyDescent="0.35">
      <c r="A16" s="1"/>
      <c r="B16" s="1"/>
      <c r="C16" s="6" t="s">
        <v>27</v>
      </c>
      <c r="D16" s="73" t="s">
        <v>107</v>
      </c>
      <c r="E16" s="74"/>
      <c r="F16" s="74"/>
      <c r="G16" s="75"/>
      <c r="H16" s="1"/>
      <c r="I16" s="1"/>
    </row>
    <row r="17" spans="1:9" x14ac:dyDescent="0.35">
      <c r="A17" s="1"/>
      <c r="B17" s="1"/>
      <c r="C17" s="6" t="s">
        <v>45</v>
      </c>
      <c r="D17" s="73" t="s">
        <v>108</v>
      </c>
      <c r="E17" s="74"/>
      <c r="F17" s="74"/>
      <c r="G17" s="75"/>
      <c r="H17" s="1"/>
      <c r="I17" s="1"/>
    </row>
    <row r="18" spans="1:9" x14ac:dyDescent="0.35">
      <c r="A18" s="1"/>
      <c r="B18" s="1"/>
      <c r="C18" s="6" t="s">
        <v>7</v>
      </c>
      <c r="D18" s="85" t="s">
        <v>11</v>
      </c>
      <c r="E18" s="86"/>
      <c r="F18" s="86"/>
      <c r="G18" s="87"/>
      <c r="H18" s="1"/>
      <c r="I18" s="1"/>
    </row>
    <row r="19" spans="1:9" x14ac:dyDescent="0.35">
      <c r="A19" s="1"/>
      <c r="B19" s="1"/>
      <c r="C19" s="6" t="s">
        <v>8</v>
      </c>
      <c r="D19" s="77" t="s">
        <v>109</v>
      </c>
      <c r="E19" s="78"/>
      <c r="F19" s="78"/>
      <c r="G19" s="79"/>
      <c r="H19" s="1"/>
      <c r="I19" s="1"/>
    </row>
    <row r="20" spans="1:9" x14ac:dyDescent="0.35">
      <c r="A20" s="1"/>
      <c r="B20" s="1"/>
      <c r="C20" s="6" t="s">
        <v>42</v>
      </c>
      <c r="D20" s="77" t="s">
        <v>83</v>
      </c>
      <c r="E20" s="78"/>
      <c r="F20" s="78"/>
      <c r="G20" s="79"/>
      <c r="H20" s="1"/>
      <c r="I20" s="1"/>
    </row>
    <row r="21" spans="1:9" x14ac:dyDescent="0.35">
      <c r="A21" s="1"/>
      <c r="B21" s="1"/>
      <c r="C21" s="6" t="s">
        <v>106</v>
      </c>
      <c r="D21" s="77" t="s">
        <v>79</v>
      </c>
      <c r="E21" s="78"/>
      <c r="F21" s="78"/>
      <c r="G21" s="79"/>
      <c r="H21" s="1"/>
      <c r="I21" s="1"/>
    </row>
    <row r="22" spans="1:9" x14ac:dyDescent="0.35">
      <c r="A22" s="1"/>
      <c r="B22" s="1"/>
      <c r="C22" s="6" t="s">
        <v>90</v>
      </c>
      <c r="D22" s="77" t="s">
        <v>33</v>
      </c>
      <c r="E22" s="78"/>
      <c r="F22" s="78"/>
      <c r="G22" s="79"/>
      <c r="H22" s="1"/>
      <c r="I22" s="1"/>
    </row>
    <row r="23" spans="1:9" x14ac:dyDescent="0.35">
      <c r="A23" s="1"/>
      <c r="B23" s="1"/>
      <c r="C23" s="6" t="s">
        <v>91</v>
      </c>
      <c r="D23" s="77" t="s">
        <v>34</v>
      </c>
      <c r="E23" s="78"/>
      <c r="F23" s="78"/>
      <c r="G23" s="79"/>
      <c r="H23" s="1"/>
      <c r="I23" s="1"/>
    </row>
    <row r="24" spans="1:9" x14ac:dyDescent="0.35">
      <c r="A24" s="1"/>
      <c r="B24" s="1"/>
      <c r="C24" s="6" t="s">
        <v>9</v>
      </c>
      <c r="D24" s="77" t="s">
        <v>48</v>
      </c>
      <c r="E24" s="78"/>
      <c r="F24" s="78"/>
      <c r="G24" s="79"/>
      <c r="H24" s="1"/>
      <c r="I24" s="1"/>
    </row>
    <row r="25" spans="1:9" x14ac:dyDescent="0.35">
      <c r="A25" s="1"/>
      <c r="B25" s="1"/>
      <c r="C25" s="6" t="s">
        <v>37</v>
      </c>
      <c r="D25" s="77" t="s">
        <v>28</v>
      </c>
      <c r="E25" s="78"/>
      <c r="F25" s="78"/>
      <c r="G25" s="79"/>
      <c r="H25" s="1"/>
      <c r="I25" s="1"/>
    </row>
    <row r="26" spans="1:9" x14ac:dyDescent="0.35">
      <c r="A26" s="1"/>
      <c r="B26" s="1"/>
      <c r="C26" s="6" t="s">
        <v>92</v>
      </c>
      <c r="D26" s="82" t="s">
        <v>43</v>
      </c>
      <c r="E26" s="83"/>
      <c r="F26" s="83"/>
      <c r="G26" s="84"/>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30"/>
      <c r="B51" s="30"/>
      <c r="C51" s="30"/>
      <c r="D51" s="30"/>
      <c r="E51" s="30"/>
      <c r="F51" s="30"/>
      <c r="G51" s="30"/>
      <c r="H51" s="30"/>
      <c r="I51" s="30"/>
    </row>
  </sheetData>
  <sheetProtection algorithmName="SHA-512" hashValue="RcXnVV0lA9S8JxcZm8fzUu+StkGOXUzJdhTr+OXj/F0ba1eaEMGpNcXmdGs8yAVGLtcVsyz9dchNsiLCMqoHrw==" saltValue="sSGC2OMb+NUfFvJpLhvn+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3.179687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88" t="s">
        <v>84</v>
      </c>
      <c r="C3" s="88"/>
      <c r="D3" s="88"/>
      <c r="E3" s="88"/>
      <c r="F3" s="88"/>
      <c r="G3" s="88"/>
      <c r="H3" s="88"/>
      <c r="I3" s="88"/>
      <c r="J3" s="88"/>
      <c r="K3" s="88"/>
      <c r="L3" s="1"/>
    </row>
    <row r="4" spans="1:12" ht="15" customHeight="1" x14ac:dyDescent="0.35">
      <c r="A4" s="1"/>
      <c r="B4" s="88"/>
      <c r="C4" s="88"/>
      <c r="D4" s="88"/>
      <c r="E4" s="88"/>
      <c r="F4" s="88"/>
      <c r="G4" s="88"/>
      <c r="H4" s="88"/>
      <c r="I4" s="88"/>
      <c r="J4" s="88"/>
      <c r="K4" s="88"/>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92" t="s">
        <v>76</v>
      </c>
      <c r="C8" s="93"/>
      <c r="D8" s="93"/>
      <c r="E8" s="93"/>
      <c r="F8" s="93"/>
      <c r="G8" s="93"/>
      <c r="H8" s="93"/>
      <c r="I8" s="93"/>
      <c r="J8" s="93"/>
      <c r="K8" s="94"/>
      <c r="L8" s="1"/>
    </row>
    <row r="9" spans="1:12" ht="39.75" customHeight="1" x14ac:dyDescent="0.35">
      <c r="A9" s="1"/>
      <c r="B9" s="41" t="s">
        <v>0</v>
      </c>
      <c r="C9" s="16" t="s">
        <v>1</v>
      </c>
      <c r="D9" s="117" t="s">
        <v>81</v>
      </c>
      <c r="E9" s="118"/>
      <c r="F9" s="117" t="s">
        <v>2</v>
      </c>
      <c r="G9" s="118"/>
      <c r="H9" s="117" t="s">
        <v>82</v>
      </c>
      <c r="I9" s="118"/>
      <c r="J9" s="117" t="s">
        <v>22</v>
      </c>
      <c r="K9" s="118"/>
      <c r="L9" s="1"/>
    </row>
    <row r="10" spans="1:12" x14ac:dyDescent="0.35">
      <c r="A10" s="1"/>
      <c r="B10" s="68" t="s">
        <v>132</v>
      </c>
      <c r="C10" s="29">
        <v>0</v>
      </c>
      <c r="D10" s="8">
        <v>0</v>
      </c>
      <c r="E10" s="12" t="s">
        <v>3</v>
      </c>
      <c r="F10" s="8">
        <f>IFERROR(D10/C10,0)</f>
        <v>0</v>
      </c>
      <c r="G10" s="12" t="s">
        <v>3</v>
      </c>
      <c r="H10" s="8">
        <v>0</v>
      </c>
      <c r="I10" s="12" t="s">
        <v>3</v>
      </c>
      <c r="J10" s="8">
        <v>0</v>
      </c>
      <c r="K10" s="12" t="s">
        <v>3</v>
      </c>
      <c r="L10" s="1"/>
    </row>
    <row r="11" spans="1:12" x14ac:dyDescent="0.35">
      <c r="A11" s="1"/>
      <c r="B11" s="56" t="s">
        <v>77</v>
      </c>
      <c r="C11" s="57"/>
      <c r="D11" s="58"/>
      <c r="E11" s="58"/>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30"/>
      <c r="B46" s="30"/>
      <c r="C46" s="30"/>
      <c r="D46" s="30"/>
      <c r="E46" s="30"/>
      <c r="F46" s="30"/>
      <c r="G46" s="30"/>
      <c r="H46" s="30"/>
      <c r="I46" s="30"/>
      <c r="J46" s="30"/>
      <c r="K46" s="30"/>
      <c r="L46" s="30"/>
    </row>
  </sheetData>
  <sheetProtection algorithmName="SHA-512" hashValue="olvOQE6Bf3GGcYXXnnDMUVThWFpCXKa0LFk70JdKZujZYn8pKYCN1Nr6v+Fpmje35i/fjsnDmqKNfhNmEOXY3w==" saltValue="Xdc6F2m+HkA8H0jg+JYZB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8" t="s">
        <v>85</v>
      </c>
      <c r="C3" s="88"/>
      <c r="D3" s="88"/>
      <c r="E3" s="88"/>
      <c r="F3" s="88"/>
      <c r="G3" s="1"/>
    </row>
    <row r="4" spans="1:7" ht="15" customHeight="1" x14ac:dyDescent="0.35">
      <c r="A4" s="1"/>
      <c r="B4" s="88"/>
      <c r="C4" s="88"/>
      <c r="D4" s="88"/>
      <c r="E4" s="88"/>
      <c r="F4" s="88"/>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1" t="s">
        <v>30</v>
      </c>
      <c r="C8" s="22"/>
      <c r="D8" s="22"/>
      <c r="E8" s="22"/>
      <c r="F8" s="72"/>
      <c r="G8" s="1"/>
    </row>
    <row r="9" spans="1:7" ht="17.25" customHeight="1" x14ac:dyDescent="0.35">
      <c r="A9" s="1"/>
      <c r="B9" s="66" t="s">
        <v>15</v>
      </c>
      <c r="C9" s="66" t="s">
        <v>10</v>
      </c>
      <c r="D9" s="67"/>
      <c r="E9" s="66" t="s">
        <v>23</v>
      </c>
      <c r="F9" s="70"/>
      <c r="G9" s="1"/>
    </row>
    <row r="10" spans="1:7" x14ac:dyDescent="0.35">
      <c r="A10" s="1"/>
      <c r="B10" s="20" t="s">
        <v>72</v>
      </c>
      <c r="C10" s="19">
        <f>'Fane 7. Anlægsprojekter (§ 19)'!H11</f>
        <v>0</v>
      </c>
      <c r="D10" s="12" t="s">
        <v>3</v>
      </c>
      <c r="E10" s="8">
        <f>SUM('Fane 7. Anlægsprojekter (§ 19)'!F11,'Fane 7. Anlægsprojekter (§ 19)'!J11)</f>
        <v>0</v>
      </c>
      <c r="F10" s="12" t="s">
        <v>3</v>
      </c>
      <c r="G10" s="1"/>
    </row>
    <row r="11" spans="1:7" x14ac:dyDescent="0.35">
      <c r="A11" s="1"/>
      <c r="B11" s="20"/>
      <c r="C11" s="19"/>
      <c r="D11" s="12" t="s">
        <v>3</v>
      </c>
      <c r="E11" s="8"/>
      <c r="F11" s="12" t="s">
        <v>3</v>
      </c>
      <c r="G11" s="1"/>
    </row>
    <row r="12" spans="1:7" x14ac:dyDescent="0.35">
      <c r="A12" s="1"/>
      <c r="B12" s="20"/>
      <c r="C12" s="19"/>
      <c r="D12" s="12" t="s">
        <v>3</v>
      </c>
      <c r="E12" s="8"/>
      <c r="F12" s="12" t="s">
        <v>3</v>
      </c>
      <c r="G12" s="1"/>
    </row>
    <row r="13" spans="1:7" x14ac:dyDescent="0.35">
      <c r="A13" s="1"/>
      <c r="B13" s="20"/>
      <c r="C13" s="19"/>
      <c r="D13" s="12" t="s">
        <v>3</v>
      </c>
      <c r="E13" s="8"/>
      <c r="F13" s="12" t="s">
        <v>3</v>
      </c>
      <c r="G13" s="1"/>
    </row>
    <row r="14" spans="1:7" x14ac:dyDescent="0.35">
      <c r="A14" s="1"/>
      <c r="B14" s="20"/>
      <c r="C14" s="19"/>
      <c r="D14" s="12" t="s">
        <v>3</v>
      </c>
      <c r="E14" s="8"/>
      <c r="F14" s="12" t="s">
        <v>3</v>
      </c>
      <c r="G14" s="1"/>
    </row>
    <row r="15" spans="1:7" x14ac:dyDescent="0.35">
      <c r="A15" s="1"/>
      <c r="B15" s="20"/>
      <c r="C15" s="19"/>
      <c r="D15" s="12" t="s">
        <v>3</v>
      </c>
      <c r="E15" s="8"/>
      <c r="F15" s="12" t="s">
        <v>3</v>
      </c>
      <c r="G15" s="1"/>
    </row>
    <row r="16" spans="1:7" x14ac:dyDescent="0.35">
      <c r="A16" s="1"/>
      <c r="B16" s="71" t="s">
        <v>73</v>
      </c>
      <c r="C16" s="10">
        <f>SUM(C10:C15)</f>
        <v>0</v>
      </c>
      <c r="D16" s="11" t="s">
        <v>3</v>
      </c>
      <c r="E16" s="10">
        <f>SUM(E10:E15)</f>
        <v>0</v>
      </c>
      <c r="F16" s="11" t="s">
        <v>3</v>
      </c>
      <c r="G16" s="1"/>
    </row>
    <row r="17" spans="1:7" x14ac:dyDescent="0.35">
      <c r="A17" s="1"/>
      <c r="B17" s="71" t="s">
        <v>128</v>
      </c>
      <c r="C17" s="10">
        <f>C16*(1+'Fane 11. Nøgletal'!C16)</f>
        <v>0</v>
      </c>
      <c r="D17" s="11" t="s">
        <v>3</v>
      </c>
      <c r="E17" s="10">
        <f>E16*(1+'Fane 11. Nøgletal'!C16)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30"/>
      <c r="B51" s="30"/>
      <c r="C51" s="30"/>
      <c r="D51" s="30"/>
      <c r="E51" s="30"/>
      <c r="F51" s="30"/>
      <c r="G51" s="30"/>
    </row>
    <row r="52" spans="1:7" x14ac:dyDescent="0.35">
      <c r="A52" s="30"/>
      <c r="B52" s="30"/>
      <c r="C52" s="30"/>
      <c r="D52" s="30"/>
      <c r="E52" s="30"/>
      <c r="F52" s="30"/>
      <c r="G52" s="30"/>
    </row>
    <row r="53" spans="1:7" x14ac:dyDescent="0.35">
      <c r="A53" s="30"/>
      <c r="B53" s="30"/>
      <c r="C53" s="30"/>
      <c r="D53" s="30"/>
      <c r="E53" s="30"/>
      <c r="F53" s="30"/>
      <c r="G53" s="30"/>
    </row>
  </sheetData>
  <sheetProtection algorithmName="SHA-512" hashValue="yo4tM8r4/EjAI5acSvDLCJWr9IOJ4tZ0ziP8OX/IKOG6O737wl30aJuVhtaeMpMrDGpq6v5QqY8F+Xz/znzwwA==" saltValue="aRDA4AVS7sOTQEeLNbjh1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8" t="s">
        <v>86</v>
      </c>
      <c r="C3" s="88"/>
      <c r="D3" s="88"/>
      <c r="E3" s="88"/>
      <c r="F3" s="88"/>
      <c r="G3" s="1"/>
    </row>
    <row r="4" spans="1:7" ht="15" customHeight="1" x14ac:dyDescent="0.35">
      <c r="A4" s="1"/>
      <c r="B4" s="88"/>
      <c r="C4" s="88"/>
      <c r="D4" s="88"/>
      <c r="E4" s="88"/>
      <c r="F4" s="88"/>
      <c r="G4" s="1"/>
    </row>
    <row r="5" spans="1:7" x14ac:dyDescent="0.35">
      <c r="A5" s="1"/>
      <c r="B5" s="1"/>
      <c r="C5" s="1"/>
      <c r="D5" s="1"/>
      <c r="E5" s="1"/>
      <c r="F5" s="1"/>
      <c r="G5" s="1"/>
    </row>
    <row r="6" spans="1:7" x14ac:dyDescent="0.35">
      <c r="A6" s="1"/>
      <c r="B6" s="1"/>
      <c r="C6" s="1"/>
      <c r="D6" s="1"/>
      <c r="E6" s="1"/>
      <c r="F6" s="1"/>
      <c r="G6" s="1"/>
    </row>
    <row r="7" spans="1:7" x14ac:dyDescent="0.35">
      <c r="A7" s="1"/>
      <c r="B7" s="92" t="s">
        <v>38</v>
      </c>
      <c r="C7" s="93"/>
      <c r="D7" s="93"/>
      <c r="E7" s="93"/>
      <c r="F7" s="94"/>
      <c r="G7" s="1"/>
    </row>
    <row r="8" spans="1:7" x14ac:dyDescent="0.35">
      <c r="A8" s="1"/>
      <c r="B8" s="66" t="s">
        <v>15</v>
      </c>
      <c r="C8" s="66" t="s">
        <v>10</v>
      </c>
      <c r="D8" s="67"/>
      <c r="E8" s="66" t="s">
        <v>23</v>
      </c>
      <c r="F8" s="70"/>
      <c r="G8" s="1"/>
    </row>
    <row r="9" spans="1:7" x14ac:dyDescent="0.35">
      <c r="A9" s="1"/>
      <c r="B9" s="20"/>
      <c r="C9" s="19"/>
      <c r="D9" s="12" t="s">
        <v>3</v>
      </c>
      <c r="E9" s="19"/>
      <c r="F9" s="12" t="s">
        <v>3</v>
      </c>
      <c r="G9" s="1"/>
    </row>
    <row r="10" spans="1:7" x14ac:dyDescent="0.35">
      <c r="A10" s="1"/>
      <c r="B10" s="20"/>
      <c r="C10" s="19"/>
      <c r="D10" s="12" t="s">
        <v>3</v>
      </c>
      <c r="E10" s="19"/>
      <c r="F10" s="12" t="s">
        <v>3</v>
      </c>
      <c r="G10" s="1"/>
    </row>
    <row r="11" spans="1:7" x14ac:dyDescent="0.35">
      <c r="A11" s="1"/>
      <c r="B11" s="20"/>
      <c r="C11" s="19"/>
      <c r="D11" s="12" t="s">
        <v>3</v>
      </c>
      <c r="E11" s="19"/>
      <c r="F11" s="12" t="s">
        <v>3</v>
      </c>
      <c r="G11" s="1"/>
    </row>
    <row r="12" spans="1:7" x14ac:dyDescent="0.35">
      <c r="A12" s="1"/>
      <c r="B12" s="20"/>
      <c r="C12" s="19"/>
      <c r="D12" s="12" t="s">
        <v>3</v>
      </c>
      <c r="E12" s="19"/>
      <c r="F12" s="12" t="s">
        <v>3</v>
      </c>
      <c r="G12" s="1"/>
    </row>
    <row r="13" spans="1:7" x14ac:dyDescent="0.35">
      <c r="A13" s="1"/>
      <c r="B13" s="20"/>
      <c r="C13" s="19"/>
      <c r="D13" s="12" t="s">
        <v>3</v>
      </c>
      <c r="E13" s="19"/>
      <c r="F13" s="12" t="s">
        <v>3</v>
      </c>
      <c r="G13" s="1"/>
    </row>
    <row r="14" spans="1:7" x14ac:dyDescent="0.35">
      <c r="A14" s="1"/>
      <c r="B14" s="71" t="s">
        <v>129</v>
      </c>
      <c r="C14" s="10">
        <f>SUM(C9:C13)</f>
        <v>0</v>
      </c>
      <c r="D14" s="11" t="s">
        <v>3</v>
      </c>
      <c r="E14" s="10">
        <f>SUM(E9:E13)</f>
        <v>0</v>
      </c>
      <c r="F14" s="11" t="s">
        <v>3</v>
      </c>
      <c r="G14" s="1"/>
    </row>
    <row r="15" spans="1:7" x14ac:dyDescent="0.35">
      <c r="A15" s="1"/>
      <c r="B15" s="71" t="s">
        <v>130</v>
      </c>
      <c r="C15" s="10">
        <f>C14*(1+'Fane 11. Nøgletal'!C16)^2</f>
        <v>0</v>
      </c>
      <c r="D15" s="11" t="s">
        <v>3</v>
      </c>
      <c r="E15" s="10">
        <f>E14*(1+'Fane 11. Nøgletal'!C16)^2</f>
        <v>0</v>
      </c>
      <c r="F15" s="11" t="s">
        <v>3</v>
      </c>
      <c r="G15" s="1"/>
    </row>
    <row r="16" spans="1:7" x14ac:dyDescent="0.35">
      <c r="A16" s="1"/>
      <c r="B16" s="1"/>
      <c r="C16" s="1"/>
      <c r="D16" s="1"/>
      <c r="E16" s="1"/>
      <c r="F16" s="1"/>
      <c r="G16" s="1"/>
    </row>
    <row r="17" spans="1:7" x14ac:dyDescent="0.35">
      <c r="A17" s="1"/>
      <c r="B17" s="119"/>
      <c r="C17" s="119"/>
      <c r="D17" s="119"/>
      <c r="E17" s="119"/>
      <c r="F17" s="119"/>
      <c r="G17" s="1"/>
    </row>
    <row r="18" spans="1:7" x14ac:dyDescent="0.35">
      <c r="A18" s="1"/>
      <c r="B18" s="32"/>
      <c r="C18" s="32"/>
      <c r="D18" s="32"/>
      <c r="E18" s="32"/>
      <c r="F18" s="33"/>
      <c r="G18" s="1"/>
    </row>
    <row r="19" spans="1:7" x14ac:dyDescent="0.35">
      <c r="A19" s="1"/>
      <c r="B19" s="34"/>
      <c r="C19" s="35"/>
      <c r="D19" s="36"/>
      <c r="E19" s="35"/>
      <c r="F19" s="36"/>
      <c r="G19" s="1"/>
    </row>
    <row r="20" spans="1:7" x14ac:dyDescent="0.35">
      <c r="A20" s="1"/>
      <c r="B20" s="34"/>
      <c r="C20" s="35"/>
      <c r="D20" s="36"/>
      <c r="E20" s="35"/>
      <c r="F20" s="36"/>
      <c r="G20" s="1"/>
    </row>
    <row r="21" spans="1:7" x14ac:dyDescent="0.35">
      <c r="A21" s="1"/>
      <c r="B21" s="37"/>
      <c r="C21" s="38"/>
      <c r="D21" s="39"/>
      <c r="E21" s="38"/>
      <c r="F21" s="39"/>
      <c r="G21" s="1"/>
    </row>
    <row r="22" spans="1:7" x14ac:dyDescent="0.35">
      <c r="A22" s="1"/>
      <c r="B22" s="37"/>
      <c r="C22" s="38"/>
      <c r="D22" s="39"/>
      <c r="E22" s="38"/>
      <c r="F22" s="39"/>
      <c r="G22" s="1"/>
    </row>
    <row r="23" spans="1:7" x14ac:dyDescent="0.35">
      <c r="A23" s="1"/>
      <c r="B23" s="31"/>
      <c r="C23" s="31"/>
      <c r="D23" s="31"/>
      <c r="E23" s="31"/>
      <c r="F23" s="31"/>
      <c r="G23" s="1"/>
    </row>
    <row r="24" spans="1:7" x14ac:dyDescent="0.35">
      <c r="A24" s="1"/>
      <c r="B24" s="119"/>
      <c r="C24" s="119"/>
      <c r="D24" s="119"/>
      <c r="E24" s="119"/>
      <c r="F24" s="119"/>
      <c r="G24" s="1"/>
    </row>
    <row r="25" spans="1:7" x14ac:dyDescent="0.35">
      <c r="A25" s="1"/>
      <c r="B25" s="32"/>
      <c r="C25" s="32"/>
      <c r="D25" s="32"/>
      <c r="E25" s="32"/>
      <c r="F25" s="33"/>
      <c r="G25" s="1"/>
    </row>
    <row r="26" spans="1:7" x14ac:dyDescent="0.35">
      <c r="A26" s="1"/>
      <c r="B26" s="34"/>
      <c r="C26" s="35"/>
      <c r="D26" s="36"/>
      <c r="E26" s="35"/>
      <c r="F26" s="36"/>
      <c r="G26" s="1"/>
    </row>
    <row r="27" spans="1:7" x14ac:dyDescent="0.35">
      <c r="A27" s="1"/>
      <c r="B27" s="34"/>
      <c r="C27" s="35"/>
      <c r="D27" s="36"/>
      <c r="E27" s="35"/>
      <c r="F27" s="36"/>
      <c r="G27" s="1"/>
    </row>
    <row r="28" spans="1:7" x14ac:dyDescent="0.35">
      <c r="A28" s="1"/>
      <c r="B28" s="37"/>
      <c r="C28" s="38"/>
      <c r="D28" s="39"/>
      <c r="E28" s="38"/>
      <c r="F28" s="39"/>
      <c r="G28" s="1"/>
    </row>
    <row r="29" spans="1:7" x14ac:dyDescent="0.35">
      <c r="A29" s="1"/>
      <c r="B29" s="37"/>
      <c r="C29" s="38"/>
      <c r="D29" s="39"/>
      <c r="E29" s="38"/>
      <c r="F29" s="39"/>
      <c r="G29" s="1"/>
    </row>
    <row r="30" spans="1:7" x14ac:dyDescent="0.35">
      <c r="A30" s="1"/>
      <c r="B30" s="31"/>
      <c r="C30" s="31"/>
      <c r="D30" s="31"/>
      <c r="E30" s="31"/>
      <c r="F30" s="31"/>
      <c r="G30" s="1"/>
    </row>
    <row r="31" spans="1:7" x14ac:dyDescent="0.35">
      <c r="A31" s="1"/>
      <c r="B31" s="119"/>
      <c r="C31" s="119"/>
      <c r="D31" s="119"/>
      <c r="E31" s="119"/>
      <c r="F31" s="119"/>
      <c r="G31" s="1"/>
    </row>
    <row r="32" spans="1:7" x14ac:dyDescent="0.35">
      <c r="A32" s="1"/>
      <c r="B32" s="32"/>
      <c r="C32" s="32"/>
      <c r="D32" s="32"/>
      <c r="E32" s="32"/>
      <c r="F32" s="33"/>
      <c r="G32" s="1"/>
    </row>
    <row r="33" spans="1:7" x14ac:dyDescent="0.35">
      <c r="A33" s="1"/>
      <c r="B33" s="34"/>
      <c r="C33" s="35"/>
      <c r="D33" s="36"/>
      <c r="E33" s="35"/>
      <c r="F33" s="36"/>
      <c r="G33" s="1"/>
    </row>
    <row r="34" spans="1:7" x14ac:dyDescent="0.35">
      <c r="A34" s="1"/>
      <c r="B34" s="34"/>
      <c r="C34" s="35"/>
      <c r="D34" s="36"/>
      <c r="E34" s="35"/>
      <c r="F34" s="36"/>
      <c r="G34" s="1"/>
    </row>
    <row r="35" spans="1:7" x14ac:dyDescent="0.35">
      <c r="A35" s="1"/>
      <c r="B35" s="37"/>
      <c r="C35" s="38"/>
      <c r="D35" s="39"/>
      <c r="E35" s="38"/>
      <c r="F35" s="39"/>
      <c r="G35" s="1"/>
    </row>
    <row r="36" spans="1:7" x14ac:dyDescent="0.35">
      <c r="A36" s="1"/>
      <c r="B36" s="37"/>
      <c r="C36" s="38"/>
      <c r="D36" s="39"/>
      <c r="E36" s="38"/>
      <c r="F36" s="39"/>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DWyPLj11/GlE/zu5h6ob2VWO/K3yqE5DHpYe85Sx2WCGtTJc2ijZiLzd4IL85z2dCPPInw4v9Lmn9V8ftCMIOA==" saltValue="+fquJZ5q/F6d++DZEF8Z8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8"/>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87</v>
      </c>
      <c r="C3" s="90"/>
      <c r="D3" s="90"/>
      <c r="E3" s="90"/>
      <c r="F3" s="90"/>
      <c r="G3" s="1"/>
    </row>
    <row r="4" spans="1:7" ht="25.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92" t="s">
        <v>52</v>
      </c>
      <c r="C8" s="93"/>
      <c r="D8" s="93"/>
      <c r="E8" s="93"/>
      <c r="F8" s="94"/>
      <c r="G8" s="1"/>
    </row>
    <row r="9" spans="1:7" ht="15" customHeight="1" x14ac:dyDescent="0.35">
      <c r="A9" s="1"/>
      <c r="B9" s="69" t="s">
        <v>54</v>
      </c>
      <c r="C9" s="120" t="s">
        <v>10</v>
      </c>
      <c r="D9" s="121"/>
      <c r="E9" s="120" t="s">
        <v>23</v>
      </c>
      <c r="F9" s="121"/>
      <c r="G9" s="1"/>
    </row>
    <row r="10" spans="1:7" x14ac:dyDescent="0.35">
      <c r="A10" s="1"/>
      <c r="B10" s="49" t="s">
        <v>135</v>
      </c>
      <c r="C10" s="8">
        <v>0</v>
      </c>
      <c r="D10" s="12" t="s">
        <v>3</v>
      </c>
      <c r="E10" s="8">
        <v>0</v>
      </c>
      <c r="F10" s="12" t="s">
        <v>3</v>
      </c>
      <c r="G10" s="1"/>
    </row>
    <row r="11" spans="1:7" x14ac:dyDescent="0.35">
      <c r="A11" s="1"/>
      <c r="B11" s="20"/>
      <c r="C11" s="8"/>
      <c r="D11" s="12" t="s">
        <v>3</v>
      </c>
      <c r="E11" s="8"/>
      <c r="F11" s="12" t="s">
        <v>3</v>
      </c>
      <c r="G11" s="1"/>
    </row>
    <row r="12" spans="1:7" x14ac:dyDescent="0.35">
      <c r="A12" s="1"/>
      <c r="B12" s="20"/>
      <c r="C12" s="8"/>
      <c r="D12" s="12" t="s">
        <v>3</v>
      </c>
      <c r="E12" s="8"/>
      <c r="F12" s="12" t="s">
        <v>3</v>
      </c>
      <c r="G12" s="1"/>
    </row>
    <row r="13" spans="1:7" ht="28.5" customHeight="1" x14ac:dyDescent="0.35">
      <c r="A13" s="1"/>
      <c r="B13" s="18" t="s">
        <v>74</v>
      </c>
      <c r="C13" s="10">
        <f>SUM(C10:C12)</f>
        <v>0</v>
      </c>
      <c r="D13" s="11" t="s">
        <v>3</v>
      </c>
      <c r="E13" s="10">
        <f>SUM(E10:E12)</f>
        <v>0</v>
      </c>
      <c r="F13" s="11" t="s">
        <v>3</v>
      </c>
      <c r="G13" s="1"/>
    </row>
    <row r="14" spans="1:7" ht="27" customHeight="1" x14ac:dyDescent="0.35">
      <c r="A14" s="1"/>
      <c r="B14" s="18" t="s">
        <v>124</v>
      </c>
      <c r="C14" s="10">
        <f>C13*(1+'Fane 11. Nøgletal'!C16)</f>
        <v>0</v>
      </c>
      <c r="D14" s="11" t="s">
        <v>3</v>
      </c>
      <c r="E14" s="10">
        <f>E13*(1+'Fane 11. Nøgletal'!C16)</f>
        <v>0</v>
      </c>
      <c r="F14" s="11"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sheetData>
  <sheetProtection algorithmName="SHA-512" hashValue="Zc71xyuTjPL6U+CvzLIRL4nSZimLS4Inrhi5bwgIQ13S0SFOyb2x6IGnzKZQXtPwSK6noMJwr9TCN41tMdiDQQ==" saltValue="23FcR7tpDgAv2XhEwxgcZ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88</v>
      </c>
      <c r="C3" s="90"/>
      <c r="D3" s="90"/>
      <c r="E3" s="90"/>
      <c r="F3" s="90"/>
      <c r="G3" s="1"/>
    </row>
    <row r="4" spans="1:7" ht="25.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92" t="s">
        <v>131</v>
      </c>
      <c r="C9" s="93"/>
      <c r="D9" s="93"/>
      <c r="E9" s="93"/>
      <c r="F9" s="94"/>
      <c r="G9" s="1"/>
    </row>
    <row r="10" spans="1:7" x14ac:dyDescent="0.35">
      <c r="A10" s="1"/>
      <c r="B10" s="69" t="s">
        <v>16</v>
      </c>
      <c r="C10" s="69" t="s">
        <v>10</v>
      </c>
      <c r="D10" s="70"/>
      <c r="E10" s="69" t="s">
        <v>23</v>
      </c>
      <c r="F10" s="70"/>
      <c r="G10" s="1"/>
    </row>
    <row r="11" spans="1:7" x14ac:dyDescent="0.35">
      <c r="A11" s="1"/>
      <c r="B11" s="49" t="s">
        <v>136</v>
      </c>
      <c r="C11" s="8">
        <v>0</v>
      </c>
      <c r="D11" s="12" t="s">
        <v>3</v>
      </c>
      <c r="E11" s="8">
        <v>0</v>
      </c>
      <c r="F11" s="12" t="s">
        <v>3</v>
      </c>
      <c r="G11" s="1"/>
    </row>
    <row r="12" spans="1:7" x14ac:dyDescent="0.35">
      <c r="A12" s="1"/>
      <c r="B12" s="71" t="s">
        <v>36</v>
      </c>
      <c r="C12" s="10">
        <f>SUM(C11:C11)</f>
        <v>0</v>
      </c>
      <c r="D12" s="11" t="s">
        <v>3</v>
      </c>
      <c r="E12" s="10">
        <f>SUM(E11:E11)</f>
        <v>0</v>
      </c>
      <c r="F12" s="11" t="s">
        <v>3</v>
      </c>
      <c r="G12" s="1"/>
    </row>
    <row r="13" spans="1:7" x14ac:dyDescent="0.35">
      <c r="A13" s="1"/>
      <c r="B13" s="71" t="s">
        <v>123</v>
      </c>
      <c r="C13" s="10">
        <f>C12*(1+'Fane 11. Nøgletal'!C16)</f>
        <v>0</v>
      </c>
      <c r="D13" s="11" t="s">
        <v>3</v>
      </c>
      <c r="E13" s="10">
        <f>E12*(1+'Fane 11. Nøgletal'!C16)</f>
        <v>0</v>
      </c>
      <c r="F13" s="11" t="s">
        <v>3</v>
      </c>
      <c r="G13" s="1"/>
    </row>
    <row r="14" spans="1:7" x14ac:dyDescent="0.35">
      <c r="A14" s="1"/>
      <c r="B14" s="1"/>
      <c r="C14" s="1"/>
      <c r="D14" s="1"/>
      <c r="E14" s="1"/>
      <c r="F14" s="1"/>
      <c r="G14" s="1"/>
    </row>
    <row r="15" spans="1:7" x14ac:dyDescent="0.35">
      <c r="A15" s="1"/>
      <c r="B15" s="119"/>
      <c r="C15" s="119"/>
      <c r="D15" s="119"/>
      <c r="E15" s="119"/>
      <c r="F15" s="119"/>
      <c r="G15" s="1"/>
    </row>
    <row r="16" spans="1:7" x14ac:dyDescent="0.35">
      <c r="A16" s="1"/>
      <c r="B16" s="33"/>
      <c r="C16" s="33"/>
      <c r="D16" s="33"/>
      <c r="E16" s="33"/>
      <c r="F16" s="33"/>
      <c r="G16" s="1"/>
    </row>
    <row r="17" spans="1:7" x14ac:dyDescent="0.35">
      <c r="A17" s="1"/>
      <c r="B17" s="34"/>
      <c r="C17" s="40"/>
      <c r="D17" s="36"/>
      <c r="E17" s="40"/>
      <c r="F17" s="36"/>
      <c r="G17" s="1"/>
    </row>
    <row r="18" spans="1:7" x14ac:dyDescent="0.35">
      <c r="A18" s="1"/>
      <c r="B18" s="37"/>
      <c r="C18" s="38"/>
      <c r="D18" s="39"/>
      <c r="E18" s="38"/>
      <c r="F18" s="39"/>
      <c r="G18" s="1"/>
    </row>
    <row r="19" spans="1:7" x14ac:dyDescent="0.35">
      <c r="A19" s="1"/>
      <c r="B19" s="37"/>
      <c r="C19" s="38"/>
      <c r="D19" s="39"/>
      <c r="E19" s="38"/>
      <c r="F19" s="39"/>
      <c r="G19" s="1"/>
    </row>
    <row r="20" spans="1:7" x14ac:dyDescent="0.35">
      <c r="A20" s="1"/>
      <c r="B20" s="31"/>
      <c r="C20" s="31"/>
      <c r="D20" s="31"/>
      <c r="E20" s="31"/>
      <c r="F20" s="31"/>
      <c r="G20" s="1"/>
    </row>
    <row r="21" spans="1:7" x14ac:dyDescent="0.35">
      <c r="A21" s="1"/>
      <c r="B21" s="119"/>
      <c r="C21" s="119"/>
      <c r="D21" s="119"/>
      <c r="E21" s="119"/>
      <c r="F21" s="119"/>
      <c r="G21" s="1"/>
    </row>
    <row r="22" spans="1:7" x14ac:dyDescent="0.35">
      <c r="A22" s="1"/>
      <c r="B22" s="33"/>
      <c r="C22" s="33"/>
      <c r="D22" s="33"/>
      <c r="E22" s="33"/>
      <c r="F22" s="33"/>
      <c r="G22" s="1"/>
    </row>
    <row r="23" spans="1:7" x14ac:dyDescent="0.35">
      <c r="A23" s="1"/>
      <c r="B23" s="34"/>
      <c r="C23" s="40"/>
      <c r="D23" s="36"/>
      <c r="E23" s="40"/>
      <c r="F23" s="36"/>
      <c r="G23" s="1"/>
    </row>
    <row r="24" spans="1:7" x14ac:dyDescent="0.35">
      <c r="A24" s="1"/>
      <c r="B24" s="37"/>
      <c r="C24" s="38"/>
      <c r="D24" s="39"/>
      <c r="E24" s="38"/>
      <c r="F24" s="39"/>
      <c r="G24" s="1"/>
    </row>
    <row r="25" spans="1:7" x14ac:dyDescent="0.35">
      <c r="A25" s="1"/>
      <c r="B25" s="37"/>
      <c r="C25" s="38"/>
      <c r="D25" s="39"/>
      <c r="E25" s="38"/>
      <c r="F25" s="39"/>
      <c r="G25" s="1"/>
    </row>
    <row r="26" spans="1:7" x14ac:dyDescent="0.35">
      <c r="A26" s="1"/>
      <c r="B26" s="31"/>
      <c r="C26" s="31"/>
      <c r="D26" s="31"/>
      <c r="E26" s="31"/>
      <c r="F26" s="31"/>
      <c r="G26" s="1"/>
    </row>
    <row r="27" spans="1:7" x14ac:dyDescent="0.35">
      <c r="A27" s="1"/>
      <c r="B27" s="119"/>
      <c r="C27" s="119"/>
      <c r="D27" s="119"/>
      <c r="E27" s="119"/>
      <c r="F27" s="119"/>
      <c r="G27" s="1"/>
    </row>
    <row r="28" spans="1:7" x14ac:dyDescent="0.35">
      <c r="A28" s="1"/>
      <c r="B28" s="33"/>
      <c r="C28" s="33"/>
      <c r="D28" s="33"/>
      <c r="E28" s="33"/>
      <c r="F28" s="33"/>
      <c r="G28" s="1"/>
    </row>
    <row r="29" spans="1:7" x14ac:dyDescent="0.35">
      <c r="A29" s="1"/>
      <c r="B29" s="34"/>
      <c r="C29" s="40"/>
      <c r="D29" s="36"/>
      <c r="E29" s="40"/>
      <c r="F29" s="36"/>
      <c r="G29" s="1"/>
    </row>
    <row r="30" spans="1:7" x14ac:dyDescent="0.35">
      <c r="A30" s="1"/>
      <c r="B30" s="37"/>
      <c r="C30" s="38"/>
      <c r="D30" s="39"/>
      <c r="E30" s="38"/>
      <c r="F30" s="39"/>
      <c r="G30" s="1"/>
    </row>
    <row r="31" spans="1:7" x14ac:dyDescent="0.35">
      <c r="A31" s="1"/>
      <c r="B31" s="37"/>
      <c r="C31" s="38"/>
      <c r="D31" s="39"/>
      <c r="E31" s="38"/>
      <c r="F31" s="39"/>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1QuiuPXF/o1d1Elbro2Ya/Ckink0VvjhxDyGEMN4r8POS4GHvDiD0HBvc2GjaaxxKwo++ZottMtrj6ljHVTvSg==" saltValue="bQqUnHKNRCuEsTbMDbUec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0" t="s">
        <v>89</v>
      </c>
      <c r="C3" s="90"/>
      <c r="D3" s="1"/>
    </row>
    <row r="4" spans="1:4" ht="25.5" customHeight="1" x14ac:dyDescent="0.35">
      <c r="A4" s="1"/>
      <c r="B4" s="90"/>
      <c r="C4" s="90"/>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1" t="s">
        <v>13</v>
      </c>
      <c r="C8" s="72"/>
      <c r="D8" s="1"/>
    </row>
    <row r="9" spans="1:4" x14ac:dyDescent="0.35">
      <c r="A9" s="1"/>
      <c r="B9" s="23" t="s">
        <v>61</v>
      </c>
      <c r="C9" s="21">
        <v>1.2699999999999999E-2</v>
      </c>
      <c r="D9" s="1"/>
    </row>
    <row r="10" spans="1:4" x14ac:dyDescent="0.35">
      <c r="A10" s="1"/>
      <c r="B10" s="23" t="s">
        <v>59</v>
      </c>
      <c r="C10" s="21">
        <v>1.7500000000000002E-2</v>
      </c>
      <c r="D10" s="1"/>
    </row>
    <row r="11" spans="1:4" x14ac:dyDescent="0.35">
      <c r="A11" s="1"/>
      <c r="B11" s="23" t="s">
        <v>21</v>
      </c>
      <c r="C11" s="21">
        <v>1.6899999999999998E-2</v>
      </c>
      <c r="D11" s="1"/>
    </row>
    <row r="12" spans="1:4" x14ac:dyDescent="0.35">
      <c r="A12" s="1"/>
      <c r="B12" s="23" t="s">
        <v>29</v>
      </c>
      <c r="C12" s="21">
        <v>1.9699999999999999E-2</v>
      </c>
      <c r="D12" s="1"/>
    </row>
    <row r="13" spans="1:4" x14ac:dyDescent="0.35">
      <c r="A13" s="1"/>
      <c r="B13" s="25" t="s">
        <v>53</v>
      </c>
      <c r="C13" s="26">
        <v>1.2200000000000001E-2</v>
      </c>
      <c r="D13" s="1"/>
    </row>
    <row r="14" spans="1:4" x14ac:dyDescent="0.35">
      <c r="A14" s="1"/>
      <c r="B14" s="25" t="s">
        <v>60</v>
      </c>
      <c r="C14" s="26">
        <v>3.3E-3</v>
      </c>
      <c r="D14" s="1"/>
    </row>
    <row r="15" spans="1:4" x14ac:dyDescent="0.35">
      <c r="A15" s="1"/>
      <c r="B15" s="25" t="s">
        <v>75</v>
      </c>
      <c r="C15" s="26">
        <v>3.56E-2</v>
      </c>
      <c r="D15" s="1"/>
    </row>
    <row r="16" spans="1:4" x14ac:dyDescent="0.35">
      <c r="A16" s="1"/>
      <c r="B16" s="25" t="s">
        <v>125</v>
      </c>
      <c r="C16" s="26">
        <v>8.0799999999999997E-2</v>
      </c>
      <c r="D16" s="1"/>
    </row>
    <row r="17" spans="1:4" x14ac:dyDescent="0.35">
      <c r="A17" s="1"/>
      <c r="B17" s="71"/>
      <c r="C17" s="72"/>
      <c r="D17" s="1"/>
    </row>
    <row r="18" spans="1:4" x14ac:dyDescent="0.35">
      <c r="A18" s="1"/>
      <c r="B18" s="1"/>
      <c r="C18" s="1"/>
      <c r="D18" s="1"/>
    </row>
    <row r="19" spans="1:4" x14ac:dyDescent="0.35">
      <c r="A19" s="1"/>
      <c r="B19" s="1"/>
      <c r="C19" s="1"/>
      <c r="D19" s="1"/>
    </row>
    <row r="20" spans="1:4" x14ac:dyDescent="0.35">
      <c r="A20" s="1"/>
      <c r="B20" s="71" t="s">
        <v>40</v>
      </c>
      <c r="C20" s="72"/>
      <c r="D20" s="1"/>
    </row>
    <row r="21" spans="1:4" x14ac:dyDescent="0.35">
      <c r="A21" s="1"/>
      <c r="B21" s="23" t="s">
        <v>44</v>
      </c>
      <c r="C21" s="44">
        <v>1.7000000000000001E-2</v>
      </c>
      <c r="D21" s="1"/>
    </row>
    <row r="22" spans="1:4" x14ac:dyDescent="0.35">
      <c r="A22" s="1"/>
      <c r="B22" s="122"/>
      <c r="C22" s="123"/>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c/OtKpu5TVrgXXC6S5g6aXyErKi1ALOM7tYOA4z+4wcoVjERypiTaxdd6kuuf77BHd0sJH6c3MUDIbnr4J9Q==" saltValue="vKoCtW4HAg3PwQyXcppnK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8" t="s">
        <v>111</v>
      </c>
      <c r="C3" s="88"/>
      <c r="D3" s="88"/>
      <c r="E3" s="88"/>
      <c r="F3" s="88"/>
      <c r="G3" s="1"/>
    </row>
    <row r="4" spans="1:7" ht="15" customHeight="1" x14ac:dyDescent="0.35">
      <c r="A4" s="1"/>
      <c r="B4" s="88"/>
      <c r="C4" s="88"/>
      <c r="D4" s="88"/>
      <c r="E4" s="88"/>
      <c r="F4" s="88"/>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46" t="s">
        <v>12</v>
      </c>
      <c r="C8" s="46"/>
      <c r="D8" s="46"/>
      <c r="E8" s="46"/>
      <c r="F8" s="46"/>
      <c r="G8" s="1"/>
    </row>
    <row r="9" spans="1:7" x14ac:dyDescent="0.35">
      <c r="A9" s="1"/>
      <c r="B9" s="45" t="s">
        <v>50</v>
      </c>
      <c r="C9" s="45"/>
      <c r="D9" s="45"/>
      <c r="E9" s="7">
        <f>'Fane 3. Omkostninger i ØR2023'!E15</f>
        <v>4711876.2497834498</v>
      </c>
      <c r="F9" s="45" t="s">
        <v>3</v>
      </c>
      <c r="G9" s="1"/>
    </row>
    <row r="10" spans="1:7" ht="17.149999999999999" customHeight="1" x14ac:dyDescent="0.35">
      <c r="A10" s="1"/>
      <c r="B10" s="24" t="s">
        <v>46</v>
      </c>
      <c r="C10" s="45"/>
      <c r="D10" s="45"/>
      <c r="E10" s="7">
        <f>'Fane 8.1. Varige tillæg'!C17+'Fane 8.1. Varige tillæg'!E17</f>
        <v>0</v>
      </c>
      <c r="F10" s="45" t="s">
        <v>3</v>
      </c>
      <c r="G10" s="1"/>
    </row>
    <row r="11" spans="1:7" ht="17.149999999999999" customHeight="1" x14ac:dyDescent="0.35">
      <c r="A11" s="1"/>
      <c r="B11" s="24" t="s">
        <v>47</v>
      </c>
      <c r="C11" s="45"/>
      <c r="D11" s="45"/>
      <c r="E11" s="8">
        <f>-('Fane 10. Bortfald'!C13+'Fane 10. Bortfald'!E13)</f>
        <v>0</v>
      </c>
      <c r="F11" s="45" t="s">
        <v>3</v>
      </c>
      <c r="G11" s="1"/>
    </row>
    <row r="12" spans="1:7" ht="17.149999999999999" customHeight="1" x14ac:dyDescent="0.35">
      <c r="A12" s="1"/>
      <c r="B12" s="24" t="s">
        <v>49</v>
      </c>
      <c r="C12" s="45"/>
      <c r="D12" s="45"/>
      <c r="E12" s="8">
        <f>'Fane 9. Tilknyttet virksomhed'!C14+'Fane 9. Tilknyttet virksomhed'!E14</f>
        <v>0</v>
      </c>
      <c r="F12" s="45" t="s">
        <v>3</v>
      </c>
      <c r="G12" s="1"/>
    </row>
    <row r="13" spans="1:7" ht="17.149999999999999" customHeight="1" x14ac:dyDescent="0.35">
      <c r="A13" s="1"/>
      <c r="B13" s="24" t="s">
        <v>17</v>
      </c>
      <c r="C13" s="45"/>
      <c r="D13" s="45"/>
      <c r="E13" s="8">
        <f>E9*'Fane 11. Nøgletal'!C15+SUM(E10:E12)*'Fane 11. Nøgletal'!C16</f>
        <v>167742.79449229082</v>
      </c>
      <c r="F13" s="45" t="s">
        <v>3</v>
      </c>
      <c r="G13" s="1"/>
    </row>
    <row r="14" spans="1:7" ht="17.149999999999999" customHeight="1" x14ac:dyDescent="0.35">
      <c r="A14" s="1"/>
      <c r="B14" s="24" t="s">
        <v>40</v>
      </c>
      <c r="C14" s="45"/>
      <c r="D14" s="45"/>
      <c r="E14" s="8">
        <f>-SUM(E9,E10:E13)*'Fane 11. Nøgletal'!C21</f>
        <v>-82953.523752687586</v>
      </c>
      <c r="F14" s="45" t="s">
        <v>3</v>
      </c>
      <c r="G14" s="1"/>
    </row>
    <row r="15" spans="1:7" ht="15" customHeight="1" x14ac:dyDescent="0.35">
      <c r="A15" s="1"/>
      <c r="B15" s="62" t="s">
        <v>19</v>
      </c>
      <c r="C15" s="28"/>
      <c r="D15" s="28"/>
      <c r="E15" s="9">
        <f>SUM(E9,E10:E14)</f>
        <v>4796665.5205230527</v>
      </c>
      <c r="F15" s="47" t="s">
        <v>3</v>
      </c>
      <c r="G15" s="1"/>
    </row>
    <row r="16" spans="1:7" ht="15" customHeight="1" x14ac:dyDescent="0.35">
      <c r="A16" s="1"/>
      <c r="B16" s="46" t="s">
        <v>11</v>
      </c>
      <c r="C16" s="46"/>
      <c r="D16" s="46"/>
      <c r="E16" s="46"/>
      <c r="F16" s="46"/>
      <c r="G16" s="1"/>
    </row>
    <row r="17" spans="1:7" ht="15" customHeight="1" x14ac:dyDescent="0.35">
      <c r="A17" s="1"/>
      <c r="B17" s="47" t="s">
        <v>11</v>
      </c>
      <c r="C17" s="47"/>
      <c r="D17" s="47"/>
      <c r="E17" s="9">
        <f>'Fane 4. Ikke-påvirkelige omk.'!C19</f>
        <v>2307989.73504064</v>
      </c>
      <c r="F17" s="47" t="s">
        <v>3</v>
      </c>
      <c r="G17" s="1"/>
    </row>
    <row r="18" spans="1:7" ht="15" customHeight="1" x14ac:dyDescent="0.35">
      <c r="A18" s="1"/>
      <c r="B18" s="46" t="s">
        <v>34</v>
      </c>
      <c r="C18" s="46"/>
      <c r="D18" s="46"/>
      <c r="E18" s="46"/>
      <c r="F18" s="46"/>
      <c r="G18" s="1"/>
    </row>
    <row r="19" spans="1:7" ht="15" customHeight="1" x14ac:dyDescent="0.35">
      <c r="A19" s="1"/>
      <c r="B19" s="24" t="s">
        <v>31</v>
      </c>
      <c r="C19" s="45"/>
      <c r="D19" s="45"/>
      <c r="E19" s="8">
        <f>'Fane 8.2. Engangstillæg'!C15</f>
        <v>0</v>
      </c>
      <c r="F19" s="45" t="s">
        <v>3</v>
      </c>
      <c r="G19" s="1"/>
    </row>
    <row r="20" spans="1:7" x14ac:dyDescent="0.35">
      <c r="A20" s="1"/>
      <c r="B20" s="24" t="s">
        <v>32</v>
      </c>
      <c r="C20" s="45"/>
      <c r="D20" s="45"/>
      <c r="E20" s="8">
        <f>'Fane 8.2. Engangstillæg'!E15</f>
        <v>0</v>
      </c>
      <c r="F20" s="45" t="s">
        <v>3</v>
      </c>
      <c r="G20" s="1"/>
    </row>
    <row r="21" spans="1:7" x14ac:dyDescent="0.35">
      <c r="A21" s="1"/>
      <c r="B21" s="24" t="s">
        <v>78</v>
      </c>
      <c r="C21" s="45"/>
      <c r="D21" s="45"/>
      <c r="E21" s="8">
        <f>-SUM(E19:E20)*'Fane 11. Nøgletal'!C21</f>
        <v>0</v>
      </c>
      <c r="F21" s="45" t="s">
        <v>3</v>
      </c>
      <c r="G21" s="1"/>
    </row>
    <row r="22" spans="1:7" ht="15" customHeight="1" x14ac:dyDescent="0.35">
      <c r="A22" s="1"/>
      <c r="B22" s="62" t="s">
        <v>35</v>
      </c>
      <c r="C22" s="28"/>
      <c r="D22" s="28"/>
      <c r="E22" s="9">
        <f>SUM(E19:E21)</f>
        <v>0</v>
      </c>
      <c r="F22" s="47" t="s">
        <v>3</v>
      </c>
      <c r="G22" s="1"/>
    </row>
    <row r="23" spans="1:7" x14ac:dyDescent="0.35">
      <c r="A23" s="1"/>
      <c r="B23" s="46" t="s">
        <v>55</v>
      </c>
      <c r="C23" s="46"/>
      <c r="D23" s="46"/>
      <c r="E23" s="46"/>
      <c r="F23" s="46"/>
      <c r="G23" s="1"/>
    </row>
    <row r="24" spans="1:7" x14ac:dyDescent="0.35">
      <c r="A24" s="1"/>
      <c r="B24" s="62" t="s">
        <v>56</v>
      </c>
      <c r="C24" s="28"/>
      <c r="D24" s="28"/>
      <c r="E24" s="9">
        <f>'Fane 5. Kontrol af ØR2022'!E27</f>
        <v>0</v>
      </c>
      <c r="F24" s="47" t="s">
        <v>3</v>
      </c>
      <c r="G24" s="1"/>
    </row>
    <row r="25" spans="1:7" x14ac:dyDescent="0.35">
      <c r="A25" s="1"/>
      <c r="B25" s="46" t="s">
        <v>65</v>
      </c>
      <c r="C25" s="46"/>
      <c r="D25" s="46"/>
      <c r="E25" s="46"/>
      <c r="F25" s="46"/>
      <c r="G25" s="1"/>
    </row>
    <row r="26" spans="1:7" x14ac:dyDescent="0.35">
      <c r="A26" s="1"/>
      <c r="B26" s="47" t="s">
        <v>66</v>
      </c>
      <c r="C26" s="47"/>
      <c r="D26" s="47"/>
      <c r="E26" s="9">
        <f>'Fane 6. Skattesagen'!G13</f>
        <v>0</v>
      </c>
      <c r="F26" s="47" t="s">
        <v>3</v>
      </c>
      <c r="G26" s="1"/>
    </row>
    <row r="27" spans="1:7" x14ac:dyDescent="0.35">
      <c r="A27" s="1"/>
      <c r="B27" s="46" t="s">
        <v>51</v>
      </c>
      <c r="C27" s="46"/>
      <c r="D27" s="46"/>
      <c r="E27" s="10">
        <f>SUM(E15,E17,E22,E24,E26)</f>
        <v>7104655.2555636931</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EaPkhi9wLNp5wa5OkRQaMwB8fEANUk45JKd/dp4+zk2k4jx4OsJaf2EwAPO5i2a8V8k+Tj4lSYbOrmIb8sg8A==" saltValue="PsIZ1GEjF524eXF8k8QDf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8" t="s">
        <v>112</v>
      </c>
      <c r="C3" s="88"/>
      <c r="D3" s="88"/>
      <c r="E3" s="88"/>
      <c r="F3" s="88"/>
      <c r="G3" s="1"/>
    </row>
    <row r="4" spans="1:7" ht="15" customHeight="1" x14ac:dyDescent="0.35">
      <c r="A4" s="1"/>
      <c r="B4" s="88"/>
      <c r="C4" s="88"/>
      <c r="D4" s="88"/>
      <c r="E4" s="88"/>
      <c r="F4" s="88"/>
      <c r="G4" s="1"/>
    </row>
    <row r="5" spans="1:7" x14ac:dyDescent="0.35">
      <c r="A5" s="1"/>
      <c r="B5" s="89" t="s">
        <v>20</v>
      </c>
      <c r="C5" s="89"/>
      <c r="D5" s="89"/>
      <c r="E5" s="89"/>
      <c r="F5" s="89"/>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57</v>
      </c>
      <c r="C8" s="45"/>
      <c r="D8" s="45"/>
      <c r="E8" s="7">
        <f>'Fane 2.1. Økonomisk ramme 2024'!E15</f>
        <v>4796665.5205230527</v>
      </c>
      <c r="F8" s="45" t="s">
        <v>3</v>
      </c>
      <c r="G8" s="1"/>
    </row>
    <row r="9" spans="1:7" ht="15" customHeight="1" x14ac:dyDescent="0.35">
      <c r="A9" s="1"/>
      <c r="B9" s="27" t="s">
        <v>17</v>
      </c>
      <c r="C9" s="45"/>
      <c r="D9" s="45"/>
      <c r="E9" s="8">
        <f>SUM(E8:E8)*'Fane 11. Nøgletal'!C16</f>
        <v>387570.57405826263</v>
      </c>
      <c r="F9" s="45" t="s">
        <v>3</v>
      </c>
      <c r="G9" s="1"/>
    </row>
    <row r="10" spans="1:7" ht="15" customHeight="1" x14ac:dyDescent="0.35">
      <c r="A10" s="1"/>
      <c r="B10" s="27" t="s">
        <v>40</v>
      </c>
      <c r="C10" s="45"/>
      <c r="D10" s="45"/>
      <c r="E10" s="8">
        <f>-SUM(E8:E9)*'Fane 11. Nøgletal'!C21</f>
        <v>-88132.013607882371</v>
      </c>
      <c r="F10" s="45" t="s">
        <v>3</v>
      </c>
      <c r="G10" s="1"/>
    </row>
    <row r="11" spans="1:7" ht="15" customHeight="1" x14ac:dyDescent="0.35">
      <c r="A11" s="1"/>
      <c r="B11" s="28" t="s">
        <v>19</v>
      </c>
      <c r="C11" s="28"/>
      <c r="D11" s="28"/>
      <c r="E11" s="9">
        <f>SUM(E8:E10)</f>
        <v>5096104.0809734333</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f>
        <v>2494475.3056319235</v>
      </c>
      <c r="F13" s="47" t="s">
        <v>3</v>
      </c>
      <c r="G13" s="1"/>
    </row>
    <row r="14" spans="1:7" x14ac:dyDescent="0.35">
      <c r="A14" s="1"/>
      <c r="B14" s="46" t="s">
        <v>55</v>
      </c>
      <c r="C14" s="46"/>
      <c r="D14" s="46"/>
      <c r="E14" s="46"/>
      <c r="F14" s="46"/>
      <c r="G14" s="1"/>
    </row>
    <row r="15" spans="1:7" x14ac:dyDescent="0.35">
      <c r="A15" s="1"/>
      <c r="B15" s="47" t="s">
        <v>67</v>
      </c>
      <c r="C15" s="47"/>
      <c r="D15" s="47"/>
      <c r="E15" s="9">
        <f>'Fane 5. Kontrol af ØR2022'!E31</f>
        <v>0</v>
      </c>
      <c r="F15" s="47" t="s">
        <v>3</v>
      </c>
      <c r="G15" s="1"/>
    </row>
    <row r="16" spans="1:7" x14ac:dyDescent="0.35">
      <c r="A16" s="1"/>
      <c r="B16" s="46" t="s">
        <v>65</v>
      </c>
      <c r="C16" s="46"/>
      <c r="D16" s="46"/>
      <c r="E16" s="46"/>
      <c r="F16" s="46"/>
      <c r="G16" s="1"/>
    </row>
    <row r="17" spans="1:7" x14ac:dyDescent="0.35">
      <c r="A17" s="1"/>
      <c r="B17" s="47" t="s">
        <v>66</v>
      </c>
      <c r="C17" s="47"/>
      <c r="D17" s="47"/>
      <c r="E17" s="9">
        <f>'Fane 6. Skattesagen'!G14</f>
        <v>0</v>
      </c>
      <c r="F17" s="47" t="s">
        <v>3</v>
      </c>
      <c r="G17" s="1"/>
    </row>
    <row r="18" spans="1:7" x14ac:dyDescent="0.35">
      <c r="A18" s="1"/>
      <c r="B18" s="46" t="s">
        <v>58</v>
      </c>
      <c r="C18" s="46"/>
      <c r="D18" s="46"/>
      <c r="E18" s="10">
        <f>SUM(E11,E13,E15,E17)</f>
        <v>7590579.3866053568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G12yMjfAWAzs2hmFqtB4vxW7l9c4yBp36OeqepA6VQWHYLqAzmTUMYVBd/F9VZXPQuVN0OcMHEnb2xHl4TsAUw==" saltValue="tL8e5DcXRBWcj62LPP6tB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8" t="s">
        <v>113</v>
      </c>
      <c r="C3" s="88"/>
      <c r="D3" s="88"/>
      <c r="E3" s="88"/>
      <c r="F3" s="88"/>
      <c r="G3" s="1"/>
    </row>
    <row r="4" spans="1:7" ht="15" customHeight="1" x14ac:dyDescent="0.35">
      <c r="A4" s="1"/>
      <c r="B4" s="88"/>
      <c r="C4" s="88"/>
      <c r="D4" s="88"/>
      <c r="E4" s="88"/>
      <c r="F4" s="88"/>
      <c r="G4" s="1"/>
    </row>
    <row r="5" spans="1:7" x14ac:dyDescent="0.35">
      <c r="A5" s="1"/>
      <c r="B5" s="89" t="s">
        <v>20</v>
      </c>
      <c r="C5" s="89"/>
      <c r="D5" s="89"/>
      <c r="E5" s="89"/>
      <c r="F5" s="89"/>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69</v>
      </c>
      <c r="C8" s="45"/>
      <c r="D8" s="45"/>
      <c r="E8" s="7">
        <f>'Fane 2.2. Økonomisk ramme 2025'!E11</f>
        <v>5096104.0809734333</v>
      </c>
      <c r="F8" s="45" t="s">
        <v>3</v>
      </c>
      <c r="G8" s="1"/>
    </row>
    <row r="9" spans="1:7" ht="15" customHeight="1" x14ac:dyDescent="0.35">
      <c r="A9" s="1"/>
      <c r="B9" s="27" t="s">
        <v>17</v>
      </c>
      <c r="C9" s="45"/>
      <c r="D9" s="45"/>
      <c r="E9" s="8">
        <f>SUM(E8:E8)*'Fane 11. Nøgletal'!C16</f>
        <v>411765.20974265342</v>
      </c>
      <c r="F9" s="45" t="s">
        <v>3</v>
      </c>
      <c r="G9" s="1"/>
    </row>
    <row r="10" spans="1:7" ht="15" customHeight="1" x14ac:dyDescent="0.35">
      <c r="A10" s="1"/>
      <c r="B10" s="27" t="s">
        <v>40</v>
      </c>
      <c r="C10" s="45"/>
      <c r="D10" s="45"/>
      <c r="E10" s="8">
        <f>-SUM(E8:E9)*'Fane 11. Nøgletal'!C21</f>
        <v>-93633.777942173474</v>
      </c>
      <c r="F10" s="45" t="s">
        <v>3</v>
      </c>
      <c r="G10" s="1"/>
    </row>
    <row r="11" spans="1:7" x14ac:dyDescent="0.35">
      <c r="A11" s="1"/>
      <c r="B11" s="28" t="s">
        <v>19</v>
      </c>
      <c r="C11" s="28"/>
      <c r="D11" s="28"/>
      <c r="E11" s="9">
        <f>SUM(E8:E10)</f>
        <v>5414235.5127739133</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Nøgletal'!C16)^2</f>
        <v>2696028.9103269828</v>
      </c>
      <c r="F13" s="47" t="s">
        <v>3</v>
      </c>
      <c r="G13" s="1"/>
    </row>
    <row r="14" spans="1:7" ht="15" customHeight="1" x14ac:dyDescent="0.35">
      <c r="A14" s="1"/>
      <c r="B14" s="46" t="s">
        <v>55</v>
      </c>
      <c r="C14" s="46"/>
      <c r="D14" s="46"/>
      <c r="E14" s="46"/>
      <c r="F14" s="46"/>
      <c r="G14" s="1"/>
    </row>
    <row r="15" spans="1:7" ht="15" customHeight="1" x14ac:dyDescent="0.35">
      <c r="A15" s="1"/>
      <c r="B15" s="47" t="s">
        <v>56</v>
      </c>
      <c r="C15" s="47"/>
      <c r="D15" s="47"/>
      <c r="E15" s="9">
        <f>'Fane 5. Kontrol af ØR2022'!E31</f>
        <v>0</v>
      </c>
      <c r="F15" s="47" t="s">
        <v>3</v>
      </c>
      <c r="G15" s="1"/>
    </row>
    <row r="16" spans="1:7" ht="15" customHeight="1" x14ac:dyDescent="0.35">
      <c r="A16" s="1"/>
      <c r="B16" s="46" t="s">
        <v>65</v>
      </c>
      <c r="C16" s="46"/>
      <c r="D16" s="46"/>
      <c r="E16" s="46"/>
      <c r="F16" s="46"/>
      <c r="G16" s="1"/>
    </row>
    <row r="17" spans="1:7" ht="15" customHeight="1" x14ac:dyDescent="0.35">
      <c r="A17" s="1"/>
      <c r="B17" s="47" t="s">
        <v>66</v>
      </c>
      <c r="C17" s="47"/>
      <c r="D17" s="47"/>
      <c r="E17" s="9">
        <f>'Fane 6. Skattesagen'!G15</f>
        <v>0</v>
      </c>
      <c r="F17" s="47" t="s">
        <v>3</v>
      </c>
      <c r="G17" s="1"/>
    </row>
    <row r="18" spans="1:7" x14ac:dyDescent="0.35">
      <c r="A18" s="1"/>
      <c r="B18" s="46" t="s">
        <v>70</v>
      </c>
      <c r="C18" s="46"/>
      <c r="D18" s="46"/>
      <c r="E18" s="10">
        <f>SUM(E11,E13,E15,E17)</f>
        <v>8110264.4231008962</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izA5gsgGJtTG/RRVyjGjlwzW5U/vXVIo6NrAN1AvjpkX6xgyapre/oIZgAU+z76ycMKfR0TVeNcS0UYMNn71cg==" saltValue="c90zUOns+x7Sf3kZZNxUk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8" t="s">
        <v>114</v>
      </c>
      <c r="C3" s="88"/>
      <c r="D3" s="88"/>
      <c r="E3" s="88"/>
      <c r="F3" s="88"/>
      <c r="G3" s="1"/>
    </row>
    <row r="4" spans="1:7" ht="15" customHeight="1" x14ac:dyDescent="0.35">
      <c r="A4" s="1"/>
      <c r="B4" s="88"/>
      <c r="C4" s="88"/>
      <c r="D4" s="88"/>
      <c r="E4" s="88"/>
      <c r="F4" s="88"/>
      <c r="G4" s="1"/>
    </row>
    <row r="5" spans="1:7" x14ac:dyDescent="0.35">
      <c r="A5" s="1"/>
      <c r="B5" s="89" t="s">
        <v>20</v>
      </c>
      <c r="C5" s="89"/>
      <c r="D5" s="89"/>
      <c r="E5" s="89"/>
      <c r="F5" s="89"/>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115</v>
      </c>
      <c r="C8" s="45"/>
      <c r="D8" s="45"/>
      <c r="E8" s="7">
        <f>'Fane 2.3. Økonomisk ramme 2026'!E11</f>
        <v>5414235.5127739133</v>
      </c>
      <c r="F8" s="45" t="s">
        <v>3</v>
      </c>
      <c r="G8" s="1"/>
    </row>
    <row r="9" spans="1:7" ht="15" customHeight="1" x14ac:dyDescent="0.35">
      <c r="A9" s="1"/>
      <c r="B9" s="27" t="s">
        <v>17</v>
      </c>
      <c r="C9" s="45"/>
      <c r="D9" s="45"/>
      <c r="E9" s="8">
        <f>SUM(E8:E8)*'Fane 11. Nøgletal'!C16</f>
        <v>437470.22943213215</v>
      </c>
      <c r="F9" s="45" t="s">
        <v>3</v>
      </c>
      <c r="G9" s="1"/>
    </row>
    <row r="10" spans="1:7" ht="15" customHeight="1" x14ac:dyDescent="0.35">
      <c r="A10" s="1"/>
      <c r="B10" s="27" t="s">
        <v>40</v>
      </c>
      <c r="C10" s="45"/>
      <c r="D10" s="45"/>
      <c r="E10" s="8">
        <f>-SUM(E8:E9)*'Fane 11. Nøgletal'!C21</f>
        <v>-99478.997617502784</v>
      </c>
      <c r="F10" s="45" t="s">
        <v>3</v>
      </c>
      <c r="G10" s="1"/>
    </row>
    <row r="11" spans="1:7" x14ac:dyDescent="0.35">
      <c r="A11" s="1"/>
      <c r="B11" s="28" t="s">
        <v>19</v>
      </c>
      <c r="C11" s="28"/>
      <c r="D11" s="28"/>
      <c r="E11" s="9">
        <f>SUM(E8:E10)</f>
        <v>5752226.7445885427</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Nøgletal'!C16)^3</f>
        <v>2913868.0462814029</v>
      </c>
      <c r="F13" s="47" t="s">
        <v>3</v>
      </c>
      <c r="G13" s="1"/>
    </row>
    <row r="14" spans="1:7" ht="15" customHeight="1" x14ac:dyDescent="0.35">
      <c r="A14" s="1"/>
      <c r="B14" s="46" t="s">
        <v>55</v>
      </c>
      <c r="C14" s="46"/>
      <c r="D14" s="46"/>
      <c r="E14" s="46"/>
      <c r="F14" s="46"/>
      <c r="G14" s="1"/>
    </row>
    <row r="15" spans="1:7" ht="15" customHeight="1" x14ac:dyDescent="0.35">
      <c r="A15" s="1"/>
      <c r="B15" s="47" t="s">
        <v>56</v>
      </c>
      <c r="C15" s="47"/>
      <c r="D15" s="47"/>
      <c r="E15" s="9">
        <v>0</v>
      </c>
      <c r="F15" s="47" t="s">
        <v>3</v>
      </c>
      <c r="G15" s="1"/>
    </row>
    <row r="16" spans="1:7" ht="15" customHeight="1" x14ac:dyDescent="0.35">
      <c r="A16" s="1"/>
      <c r="B16" s="46" t="s">
        <v>65</v>
      </c>
      <c r="C16" s="46"/>
      <c r="D16" s="46"/>
      <c r="E16" s="46"/>
      <c r="F16" s="46"/>
      <c r="G16" s="1"/>
    </row>
    <row r="17" spans="1:7" ht="15" customHeight="1" x14ac:dyDescent="0.35">
      <c r="A17" s="1"/>
      <c r="B17" s="47" t="s">
        <v>66</v>
      </c>
      <c r="C17" s="47"/>
      <c r="D17" s="47"/>
      <c r="E17" s="9">
        <f>'Fane 6. Skattesagen'!G16</f>
        <v>0</v>
      </c>
      <c r="F17" s="47" t="s">
        <v>3</v>
      </c>
      <c r="G17" s="1"/>
    </row>
    <row r="18" spans="1:7" x14ac:dyDescent="0.35">
      <c r="A18" s="1"/>
      <c r="B18" s="46" t="s">
        <v>116</v>
      </c>
      <c r="C18" s="46"/>
      <c r="D18" s="46"/>
      <c r="E18" s="10">
        <f>SUM(E11,E13,E15,E17)</f>
        <v>8666094.7908699457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mWQSEsyNX4m2MJ+zRL33IWtE6P34ip+qNsPK1aqUd2YppyImI9WHeEZKAS4+aQ/krbU84dAEh7jlFP0941lUNw==" saltValue="KcgKl0s2OtySdbBUHIDjS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796875" defaultRowHeight="14.5" x14ac:dyDescent="0.35"/>
  <cols>
    <col min="1" max="1" width="5.1796875" style="2" customWidth="1"/>
    <col min="2" max="2" width="50.54296875" style="2" customWidth="1"/>
    <col min="3" max="4" width="0" style="2" hidden="1" customWidth="1"/>
    <col min="5" max="5" width="13.54296875" style="2" customWidth="1"/>
    <col min="6" max="6" width="3.81640625" style="2" customWidth="1"/>
    <col min="7" max="7" width="12.269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5" customHeight="1" x14ac:dyDescent="0.35">
      <c r="A3" s="1"/>
      <c r="B3" s="90" t="s">
        <v>118</v>
      </c>
      <c r="C3" s="90"/>
      <c r="D3" s="90"/>
      <c r="E3" s="90"/>
      <c r="F3" s="90"/>
      <c r="G3" s="1"/>
    </row>
    <row r="4" spans="1:7"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46" t="s">
        <v>117</v>
      </c>
      <c r="C8" s="46"/>
      <c r="D8" s="46"/>
      <c r="E8" s="46"/>
      <c r="F8" s="46"/>
      <c r="G8" s="1"/>
    </row>
    <row r="9" spans="1:7" x14ac:dyDescent="0.35">
      <c r="A9" s="1"/>
      <c r="B9" s="45" t="s">
        <v>126</v>
      </c>
      <c r="C9" s="45"/>
      <c r="D9" s="45"/>
      <c r="E9" s="7">
        <v>4628585.774488681</v>
      </c>
      <c r="F9" s="45" t="s">
        <v>3</v>
      </c>
      <c r="G9" s="1"/>
    </row>
    <row r="10" spans="1:7" x14ac:dyDescent="0.35">
      <c r="A10" s="1"/>
      <c r="B10" s="24" t="s">
        <v>46</v>
      </c>
      <c r="C10" s="45"/>
      <c r="D10" s="45"/>
      <c r="E10" s="7">
        <v>0</v>
      </c>
      <c r="F10" s="45" t="s">
        <v>3</v>
      </c>
      <c r="G10" s="1"/>
    </row>
    <row r="11" spans="1:7" x14ac:dyDescent="0.35">
      <c r="A11" s="1"/>
      <c r="B11" s="24" t="s">
        <v>47</v>
      </c>
      <c r="C11" s="45"/>
      <c r="D11" s="45"/>
      <c r="E11" s="8">
        <v>0</v>
      </c>
      <c r="F11" s="45" t="s">
        <v>3</v>
      </c>
      <c r="G11" s="1"/>
    </row>
    <row r="12" spans="1:7" x14ac:dyDescent="0.35">
      <c r="A12" s="1"/>
      <c r="B12" s="24" t="s">
        <v>49</v>
      </c>
      <c r="C12" s="45"/>
      <c r="D12" s="45"/>
      <c r="E12" s="8">
        <v>0</v>
      </c>
      <c r="F12" s="45" t="s">
        <v>3</v>
      </c>
      <c r="G12" s="1"/>
    </row>
    <row r="13" spans="1:7" x14ac:dyDescent="0.35">
      <c r="A13" s="1"/>
      <c r="B13" s="24" t="s">
        <v>17</v>
      </c>
      <c r="C13" s="45"/>
      <c r="D13" s="45"/>
      <c r="E13" s="8">
        <v>164777.65357179704</v>
      </c>
      <c r="F13" s="45" t="s">
        <v>3</v>
      </c>
      <c r="G13" s="1"/>
    </row>
    <row r="14" spans="1:7" x14ac:dyDescent="0.35">
      <c r="A14" s="1"/>
      <c r="B14" s="24" t="s">
        <v>40</v>
      </c>
      <c r="C14" s="45"/>
      <c r="D14" s="45"/>
      <c r="E14" s="8">
        <v>-81487.178277028128</v>
      </c>
      <c r="F14" s="45" t="s">
        <v>3</v>
      </c>
      <c r="G14" s="1"/>
    </row>
    <row r="15" spans="1:7" x14ac:dyDescent="0.35">
      <c r="A15" s="1"/>
      <c r="B15" s="62" t="s">
        <v>19</v>
      </c>
      <c r="C15" s="28"/>
      <c r="D15" s="28"/>
      <c r="E15" s="9">
        <v>4711876.2497834498</v>
      </c>
      <c r="F15" s="47" t="s">
        <v>3</v>
      </c>
      <c r="G15" s="1"/>
    </row>
    <row r="16" spans="1:7" x14ac:dyDescent="0.35">
      <c r="A16" s="1"/>
      <c r="B16" s="46" t="s">
        <v>11</v>
      </c>
      <c r="C16" s="46"/>
      <c r="D16" s="46"/>
      <c r="E16" s="46"/>
      <c r="F16" s="46"/>
      <c r="G16" s="1"/>
    </row>
    <row r="17" spans="1:7" x14ac:dyDescent="0.35">
      <c r="A17" s="1"/>
      <c r="B17" s="47" t="s">
        <v>11</v>
      </c>
      <c r="C17" s="47"/>
      <c r="D17" s="47"/>
      <c r="E17" s="9">
        <v>2141016.9967339202</v>
      </c>
      <c r="F17" s="47" t="s">
        <v>3</v>
      </c>
      <c r="G17" s="1"/>
    </row>
    <row r="18" spans="1:7" x14ac:dyDescent="0.35">
      <c r="A18" s="1"/>
      <c r="B18" s="46" t="s">
        <v>34</v>
      </c>
      <c r="C18" s="46"/>
      <c r="D18" s="46"/>
      <c r="E18" s="46"/>
      <c r="F18" s="46"/>
      <c r="G18" s="1"/>
    </row>
    <row r="19" spans="1:7" x14ac:dyDescent="0.35">
      <c r="A19" s="1"/>
      <c r="B19" s="24" t="s">
        <v>31</v>
      </c>
      <c r="C19" s="45"/>
      <c r="D19" s="45"/>
      <c r="E19" s="8">
        <v>0</v>
      </c>
      <c r="F19" s="45" t="s">
        <v>3</v>
      </c>
      <c r="G19" s="1"/>
    </row>
    <row r="20" spans="1:7" x14ac:dyDescent="0.35">
      <c r="A20" s="1"/>
      <c r="B20" s="24" t="s">
        <v>32</v>
      </c>
      <c r="C20" s="45"/>
      <c r="D20" s="45"/>
      <c r="E20" s="8">
        <v>0</v>
      </c>
      <c r="F20" s="45" t="s">
        <v>3</v>
      </c>
      <c r="G20" s="1"/>
    </row>
    <row r="21" spans="1:7" x14ac:dyDescent="0.35">
      <c r="A21" s="1"/>
      <c r="B21" s="24" t="s">
        <v>78</v>
      </c>
      <c r="C21" s="45"/>
      <c r="D21" s="45"/>
      <c r="E21" s="8">
        <v>0</v>
      </c>
      <c r="F21" s="45" t="s">
        <v>3</v>
      </c>
      <c r="G21" s="1"/>
    </row>
    <row r="22" spans="1:7" x14ac:dyDescent="0.35">
      <c r="A22" s="1"/>
      <c r="B22" s="62" t="s">
        <v>35</v>
      </c>
      <c r="C22" s="28"/>
      <c r="D22" s="28"/>
      <c r="E22" s="9">
        <v>0</v>
      </c>
      <c r="F22" s="47" t="s">
        <v>3</v>
      </c>
      <c r="G22" s="1"/>
    </row>
    <row r="23" spans="1:7" x14ac:dyDescent="0.35">
      <c r="A23" s="1"/>
      <c r="B23" s="46" t="s">
        <v>55</v>
      </c>
      <c r="C23" s="46"/>
      <c r="D23" s="46"/>
      <c r="E23" s="46"/>
      <c r="F23" s="46"/>
      <c r="G23" s="1"/>
    </row>
    <row r="24" spans="1:7" x14ac:dyDescent="0.35">
      <c r="A24" s="1"/>
      <c r="B24" s="62" t="s">
        <v>56</v>
      </c>
      <c r="C24" s="48"/>
      <c r="D24" s="48"/>
      <c r="E24" s="9">
        <v>0</v>
      </c>
      <c r="F24" s="47" t="s">
        <v>3</v>
      </c>
      <c r="G24" s="1"/>
    </row>
    <row r="25" spans="1:7" x14ac:dyDescent="0.35">
      <c r="A25" s="1"/>
      <c r="B25" s="46" t="s">
        <v>65</v>
      </c>
      <c r="C25" s="46"/>
      <c r="D25" s="46"/>
      <c r="E25" s="46"/>
      <c r="F25" s="46"/>
      <c r="G25" s="1"/>
    </row>
    <row r="26" spans="1:7" x14ac:dyDescent="0.35">
      <c r="A26" s="1"/>
      <c r="B26" s="47" t="s">
        <v>66</v>
      </c>
      <c r="C26" s="47"/>
      <c r="D26" s="47"/>
      <c r="E26" s="9">
        <v>-235480</v>
      </c>
      <c r="F26" s="47" t="s">
        <v>3</v>
      </c>
      <c r="G26" s="1"/>
    </row>
    <row r="27" spans="1:7" x14ac:dyDescent="0.35">
      <c r="A27" s="1"/>
      <c r="B27" s="46" t="s">
        <v>133</v>
      </c>
      <c r="C27" s="46"/>
      <c r="D27" s="46"/>
      <c r="E27" s="10">
        <v>6617413.2465173695</v>
      </c>
      <c r="F27" s="11" t="s">
        <v>3</v>
      </c>
      <c r="G27" s="1"/>
    </row>
    <row r="28" spans="1:7" ht="30" customHeight="1" x14ac:dyDescent="0.35">
      <c r="A28" s="1"/>
      <c r="B28" s="91" t="s">
        <v>134</v>
      </c>
      <c r="C28" s="91"/>
      <c r="D28" s="91"/>
      <c r="E28" s="91"/>
      <c r="F28" s="9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K9jVqv0pHERD9ahfURCTM/4HLEhrzLIFJNcUKmWOfKRppkeybVnOM8CakR7Bhw3bqnZ6t0CkI9Dj9H9RNkDOFw==" saltValue="rJZiSAH4rDGtqMYy2qqkl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88" t="s">
        <v>39</v>
      </c>
      <c r="C3" s="88"/>
      <c r="D3" s="88"/>
      <c r="E3" s="1"/>
      <c r="F3" s="1"/>
    </row>
    <row r="4" spans="1:6" ht="15" customHeight="1" x14ac:dyDescent="0.35">
      <c r="A4" s="1"/>
      <c r="B4" s="88"/>
      <c r="C4" s="88"/>
      <c r="D4" s="88"/>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92" t="s">
        <v>119</v>
      </c>
      <c r="C8" s="93"/>
      <c r="D8" s="94"/>
      <c r="E8" s="1"/>
      <c r="F8" s="1"/>
    </row>
    <row r="9" spans="1:6" ht="15" customHeight="1" x14ac:dyDescent="0.35">
      <c r="A9" s="1"/>
      <c r="B9" s="17" t="s">
        <v>24</v>
      </c>
      <c r="C9" s="47" t="s">
        <v>120</v>
      </c>
      <c r="D9" s="47"/>
      <c r="E9" s="1"/>
      <c r="F9" s="1"/>
    </row>
    <row r="10" spans="1:6" ht="15" customHeight="1" x14ac:dyDescent="0.35">
      <c r="A10" s="1"/>
      <c r="B10" s="23" t="s">
        <v>137</v>
      </c>
      <c r="C10" s="8">
        <v>1949220</v>
      </c>
      <c r="D10" s="12" t="s">
        <v>3</v>
      </c>
      <c r="E10" s="1"/>
      <c r="F10" s="1"/>
    </row>
    <row r="11" spans="1:6" x14ac:dyDescent="0.35">
      <c r="A11" s="1"/>
      <c r="B11" s="23" t="s">
        <v>138</v>
      </c>
      <c r="C11" s="8">
        <v>10321</v>
      </c>
      <c r="D11" s="12" t="s">
        <v>3</v>
      </c>
      <c r="E11" s="1"/>
      <c r="F11" s="1"/>
    </row>
    <row r="12" spans="1:6" x14ac:dyDescent="0.35">
      <c r="A12" s="1"/>
      <c r="B12" s="23" t="s">
        <v>139</v>
      </c>
      <c r="C12" s="8">
        <v>16260</v>
      </c>
      <c r="D12" s="12" t="s">
        <v>3</v>
      </c>
      <c r="E12" s="1"/>
      <c r="F12" s="1"/>
    </row>
    <row r="13" spans="1:6" x14ac:dyDescent="0.35">
      <c r="A13" s="1"/>
      <c r="B13" s="23"/>
      <c r="C13" s="8"/>
      <c r="D13" s="12" t="s">
        <v>3</v>
      </c>
      <c r="E13" s="1"/>
      <c r="F13" s="1"/>
    </row>
    <row r="14" spans="1:6" x14ac:dyDescent="0.35">
      <c r="A14" s="1"/>
      <c r="B14" s="23"/>
      <c r="C14" s="8"/>
      <c r="D14" s="12" t="s">
        <v>3</v>
      </c>
      <c r="E14" s="1"/>
      <c r="F14" s="1"/>
    </row>
    <row r="15" spans="1:6" x14ac:dyDescent="0.35">
      <c r="A15" s="1"/>
      <c r="B15" s="23"/>
      <c r="C15" s="8"/>
      <c r="D15" s="12" t="s">
        <v>3</v>
      </c>
      <c r="E15" s="1"/>
      <c r="F15" s="1"/>
    </row>
    <row r="16" spans="1:6" x14ac:dyDescent="0.35">
      <c r="A16" s="1"/>
      <c r="B16" s="23"/>
      <c r="C16" s="8"/>
      <c r="D16" s="12" t="s">
        <v>3</v>
      </c>
      <c r="E16" s="1"/>
      <c r="F16" s="1"/>
    </row>
    <row r="17" spans="1:6" x14ac:dyDescent="0.35">
      <c r="A17" s="1"/>
      <c r="B17" s="23"/>
      <c r="C17" s="8"/>
      <c r="D17" s="12" t="s">
        <v>3</v>
      </c>
      <c r="E17" s="1"/>
      <c r="F17" s="1"/>
    </row>
    <row r="18" spans="1:6" x14ac:dyDescent="0.35">
      <c r="A18" s="1"/>
      <c r="B18" s="71" t="s">
        <v>121</v>
      </c>
      <c r="C18" s="10">
        <f>SUM(C10:C17)</f>
        <v>1975801</v>
      </c>
      <c r="D18" s="11" t="s">
        <v>3</v>
      </c>
      <c r="E18" s="1"/>
      <c r="F18" s="1"/>
    </row>
    <row r="19" spans="1:6" x14ac:dyDescent="0.35">
      <c r="A19" s="1"/>
      <c r="B19" s="71" t="s">
        <v>122</v>
      </c>
      <c r="C19" s="10">
        <f>C18*(1+'Fane 11. Nøgletal'!C16)^2</f>
        <v>2307989.73504064</v>
      </c>
      <c r="D19" s="11" t="s">
        <v>3</v>
      </c>
      <c r="E19" s="1"/>
      <c r="F19" s="1"/>
    </row>
    <row r="20" spans="1:6" x14ac:dyDescent="0.35">
      <c r="A20" s="1"/>
      <c r="B20" s="14"/>
      <c r="C20" s="13"/>
      <c r="D20" s="13"/>
      <c r="E20" s="1"/>
      <c r="F20" s="1"/>
    </row>
    <row r="21" spans="1:6" x14ac:dyDescent="0.35">
      <c r="A21" s="1"/>
      <c r="B21" s="14"/>
      <c r="C21" s="13"/>
      <c r="D21" s="13"/>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A51" s="30"/>
      <c r="B51" s="30"/>
      <c r="C51" s="30"/>
      <c r="D51" s="30"/>
      <c r="E51" s="30"/>
      <c r="F51" s="30"/>
    </row>
    <row r="52" spans="1:6" x14ac:dyDescent="0.35">
      <c r="A52" s="30"/>
      <c r="B52" s="30"/>
      <c r="C52" s="30"/>
      <c r="D52" s="30"/>
      <c r="E52" s="30"/>
      <c r="F52" s="30"/>
    </row>
    <row r="53" spans="1:6" x14ac:dyDescent="0.35">
      <c r="A53" s="30"/>
      <c r="B53" s="30"/>
      <c r="C53" s="30"/>
      <c r="D53" s="30"/>
      <c r="E53" s="30"/>
      <c r="F53" s="30"/>
    </row>
    <row r="54" spans="1:6" x14ac:dyDescent="0.35">
      <c r="A54" s="30"/>
      <c r="B54" s="30"/>
      <c r="C54" s="30"/>
      <c r="D54" s="30"/>
      <c r="E54" s="30"/>
      <c r="F54" s="30"/>
    </row>
    <row r="55" spans="1:6" x14ac:dyDescent="0.35">
      <c r="A55" s="30"/>
      <c r="B55" s="30"/>
      <c r="C55" s="30"/>
      <c r="D55" s="30"/>
      <c r="E55" s="30"/>
      <c r="F55" s="30"/>
    </row>
  </sheetData>
  <sheetProtection algorithmName="SHA-512" hashValue="GwRRvb523o/ck+r+x0q5ham7sgPVZssW7QtCHQgNzz8JNGCrStSCGvrlb3BaGiTSsUJxLa9aRuAODUJw22NBRA==" saltValue="CWBXrBDPOyim70jYIqiGy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0" t="s">
        <v>150</v>
      </c>
      <c r="C3" s="90"/>
      <c r="D3" s="90"/>
      <c r="E3" s="90"/>
      <c r="F3" s="90"/>
      <c r="G3" s="1"/>
    </row>
    <row r="4" spans="1:7" ht="15" customHeight="1" x14ac:dyDescent="0.35">
      <c r="A4" s="1"/>
      <c r="B4" s="90"/>
      <c r="C4" s="90"/>
      <c r="D4" s="90"/>
      <c r="E4" s="90"/>
      <c r="F4" s="90"/>
      <c r="G4" s="1"/>
    </row>
    <row r="5" spans="1:7" ht="15" customHeight="1" x14ac:dyDescent="0.35">
      <c r="A5" s="1"/>
      <c r="B5" s="55"/>
      <c r="C5" s="55"/>
      <c r="D5" s="55"/>
      <c r="E5" s="55"/>
      <c r="F5" s="55"/>
      <c r="G5" s="1"/>
    </row>
    <row r="6" spans="1:7" ht="15" customHeight="1" x14ac:dyDescent="0.35">
      <c r="A6" s="1"/>
      <c r="B6" s="1"/>
      <c r="C6" s="50"/>
      <c r="D6" s="51"/>
      <c r="E6" s="55"/>
      <c r="F6" s="55"/>
      <c r="G6" s="1"/>
    </row>
    <row r="7" spans="1:7" x14ac:dyDescent="0.35">
      <c r="A7" s="1"/>
      <c r="B7" s="1"/>
      <c r="C7" s="1"/>
      <c r="D7" s="1"/>
      <c r="E7" s="52"/>
      <c r="F7" s="1"/>
      <c r="G7" s="1"/>
    </row>
    <row r="8" spans="1:7" x14ac:dyDescent="0.35">
      <c r="A8" s="1"/>
      <c r="B8" s="92" t="s">
        <v>62</v>
      </c>
      <c r="C8" s="93"/>
      <c r="D8" s="93"/>
      <c r="E8" s="93"/>
      <c r="F8" s="94"/>
      <c r="G8" s="1"/>
    </row>
    <row r="9" spans="1:7" x14ac:dyDescent="0.35">
      <c r="A9" s="1"/>
      <c r="B9" s="102" t="s">
        <v>140</v>
      </c>
      <c r="C9" s="103"/>
      <c r="D9" s="104"/>
      <c r="E9" s="124">
        <v>1122708.3396273628</v>
      </c>
      <c r="F9" s="12" t="s">
        <v>3</v>
      </c>
      <c r="G9" s="1"/>
    </row>
    <row r="10" spans="1:7" x14ac:dyDescent="0.35">
      <c r="A10" s="1"/>
      <c r="B10" s="71"/>
      <c r="C10" s="22"/>
      <c r="D10" s="22"/>
      <c r="E10" s="22"/>
      <c r="F10" s="72"/>
      <c r="G10" s="1"/>
    </row>
    <row r="11" spans="1:7" ht="54" customHeight="1" x14ac:dyDescent="0.35">
      <c r="A11" s="1"/>
      <c r="B11" s="105" t="s">
        <v>141</v>
      </c>
      <c r="C11" s="106"/>
      <c r="D11" s="106"/>
      <c r="E11" s="106"/>
      <c r="F11" s="107"/>
      <c r="G11" s="1"/>
    </row>
    <row r="12" spans="1:7" ht="23.25" customHeight="1" x14ac:dyDescent="0.35">
      <c r="A12" s="1"/>
      <c r="B12" s="1"/>
      <c r="C12" s="1"/>
      <c r="D12" s="1"/>
      <c r="E12" s="1"/>
      <c r="F12" s="1"/>
      <c r="G12" s="1"/>
    </row>
    <row r="13" spans="1:7" ht="27" customHeight="1" x14ac:dyDescent="0.35">
      <c r="A13" s="1"/>
      <c r="B13" s="92" t="s">
        <v>63</v>
      </c>
      <c r="C13" s="93"/>
      <c r="D13" s="93"/>
      <c r="E13" s="93"/>
      <c r="F13" s="94"/>
      <c r="G13" s="1"/>
    </row>
    <row r="14" spans="1:7" ht="20.25" customHeight="1" x14ac:dyDescent="0.35">
      <c r="A14" s="1"/>
      <c r="B14" s="102" t="s">
        <v>71</v>
      </c>
      <c r="C14" s="103"/>
      <c r="D14" s="104"/>
      <c r="E14" s="8">
        <v>0</v>
      </c>
      <c r="F14" s="12" t="s">
        <v>3</v>
      </c>
      <c r="G14" s="1"/>
    </row>
    <row r="15" spans="1:7" x14ac:dyDescent="0.35">
      <c r="A15" s="1"/>
      <c r="B15" s="102" t="s">
        <v>105</v>
      </c>
      <c r="C15" s="103"/>
      <c r="D15" s="104"/>
      <c r="E15" s="8">
        <v>0</v>
      </c>
      <c r="F15" s="12" t="s">
        <v>3</v>
      </c>
      <c r="G15" s="1"/>
    </row>
    <row r="16" spans="1:7" x14ac:dyDescent="0.35">
      <c r="A16" s="1"/>
      <c r="B16" s="71"/>
      <c r="C16" s="22"/>
      <c r="D16" s="22"/>
      <c r="E16" s="22"/>
      <c r="F16" s="72"/>
      <c r="G16" s="1"/>
    </row>
    <row r="17" spans="1:7" ht="30" customHeight="1" x14ac:dyDescent="0.35">
      <c r="A17" s="1"/>
      <c r="B17" s="105" t="s">
        <v>142</v>
      </c>
      <c r="C17" s="106"/>
      <c r="D17" s="106"/>
      <c r="E17" s="106"/>
      <c r="F17" s="107"/>
      <c r="G17" s="1"/>
    </row>
    <row r="18" spans="1:7" ht="27" customHeight="1" x14ac:dyDescent="0.35">
      <c r="A18" s="1"/>
      <c r="B18" s="1"/>
      <c r="C18" s="1"/>
      <c r="D18" s="1"/>
      <c r="E18" s="1"/>
      <c r="F18" s="1"/>
      <c r="G18" s="1"/>
    </row>
    <row r="19" spans="1:7" ht="28.5" customHeight="1" x14ac:dyDescent="0.35">
      <c r="A19" s="1"/>
      <c r="B19" s="56" t="s">
        <v>143</v>
      </c>
      <c r="C19" s="57"/>
      <c r="D19" s="57"/>
      <c r="E19" s="57"/>
      <c r="F19" s="58"/>
      <c r="G19" s="1"/>
    </row>
    <row r="20" spans="1:7" ht="23.25" customHeight="1" x14ac:dyDescent="0.35">
      <c r="A20" s="1"/>
      <c r="B20" s="59" t="s">
        <v>144</v>
      </c>
      <c r="C20" s="60"/>
      <c r="D20" s="61"/>
      <c r="E20" s="8">
        <v>6400688.9222855521</v>
      </c>
      <c r="F20" s="12" t="s">
        <v>3</v>
      </c>
      <c r="G20" s="1"/>
    </row>
    <row r="21" spans="1:7" x14ac:dyDescent="0.35">
      <c r="A21" s="1"/>
      <c r="B21" s="59" t="s">
        <v>145</v>
      </c>
      <c r="C21" s="60"/>
      <c r="D21" s="61"/>
      <c r="E21" s="8">
        <v>5671473</v>
      </c>
      <c r="F21" s="12" t="s">
        <v>3</v>
      </c>
      <c r="G21" s="1"/>
    </row>
    <row r="22" spans="1:7" x14ac:dyDescent="0.35">
      <c r="A22" s="1"/>
      <c r="B22" s="59" t="s">
        <v>25</v>
      </c>
      <c r="C22" s="60"/>
      <c r="D22" s="61"/>
      <c r="E22" s="8">
        <v>0</v>
      </c>
      <c r="F22" s="12" t="s">
        <v>3</v>
      </c>
      <c r="G22" s="1"/>
    </row>
    <row r="23" spans="1:7" x14ac:dyDescent="0.35">
      <c r="A23" s="1"/>
      <c r="B23" s="63" t="s">
        <v>146</v>
      </c>
      <c r="C23" s="64"/>
      <c r="D23" s="65"/>
      <c r="E23" s="9">
        <f>E20-(E21-E22)</f>
        <v>729215.92228555214</v>
      </c>
      <c r="F23" s="15" t="s">
        <v>3</v>
      </c>
      <c r="G23" s="1"/>
    </row>
    <row r="24" spans="1:7" x14ac:dyDescent="0.35">
      <c r="A24" s="1"/>
      <c r="B24" s="71"/>
      <c r="C24" s="22"/>
      <c r="D24" s="22"/>
      <c r="E24" s="22"/>
      <c r="F24" s="72"/>
      <c r="G24" s="1"/>
    </row>
    <row r="25" spans="1:7" x14ac:dyDescent="0.35">
      <c r="A25" s="1"/>
      <c r="B25" s="1"/>
      <c r="C25" s="1"/>
      <c r="D25" s="1"/>
      <c r="E25" s="1"/>
      <c r="F25" s="1"/>
      <c r="G25" s="1"/>
    </row>
    <row r="26" spans="1:7" ht="33.75" customHeight="1" x14ac:dyDescent="0.35">
      <c r="A26" s="1"/>
      <c r="B26" s="92" t="s">
        <v>147</v>
      </c>
      <c r="C26" s="93"/>
      <c r="D26" s="93"/>
      <c r="E26" s="93"/>
      <c r="F26" s="94"/>
      <c r="G26" s="1"/>
    </row>
    <row r="27" spans="1:7" ht="20.25" customHeight="1" x14ac:dyDescent="0.35">
      <c r="A27" s="1"/>
      <c r="B27" s="108" t="s">
        <v>148</v>
      </c>
      <c r="C27" s="109"/>
      <c r="D27" s="110"/>
      <c r="E27" s="53">
        <f>IF(AND(E15&lt;0,E23&gt;0,ABS(SUM(E14:E15))&lt;E23),ABS(E14),IF(AND(E15&lt;0,E23&gt;0,ABS(SUM(E14:E15))&gt;E23),SUM(E14,E23),0))</f>
        <v>0</v>
      </c>
      <c r="F27" s="15" t="s">
        <v>3</v>
      </c>
      <c r="G27" s="50"/>
    </row>
    <row r="28" spans="1:7" x14ac:dyDescent="0.35">
      <c r="A28" s="1"/>
      <c r="B28" s="92"/>
      <c r="C28" s="93"/>
      <c r="D28" s="93"/>
      <c r="E28" s="93"/>
      <c r="F28" s="94"/>
      <c r="G28" s="1"/>
    </row>
    <row r="29" spans="1:7" x14ac:dyDescent="0.35">
      <c r="A29" s="1"/>
      <c r="B29" s="1"/>
      <c r="C29" s="1"/>
      <c r="D29" s="1"/>
      <c r="E29" s="1"/>
      <c r="F29" s="1"/>
      <c r="G29" s="1"/>
    </row>
    <row r="30" spans="1:7" x14ac:dyDescent="0.35">
      <c r="A30" s="1"/>
      <c r="B30" s="92" t="s">
        <v>149</v>
      </c>
      <c r="C30" s="93"/>
      <c r="D30" s="93"/>
      <c r="E30" s="93"/>
      <c r="F30" s="94"/>
      <c r="G30" s="1"/>
    </row>
    <row r="31" spans="1:7" x14ac:dyDescent="0.35">
      <c r="A31" s="1"/>
      <c r="B31" s="95" t="s">
        <v>55</v>
      </c>
      <c r="C31" s="96"/>
      <c r="D31" s="97"/>
      <c r="E31" s="54">
        <f>IF(AND(E9&gt;0,(E9+E23)&gt;0),0,IF(AND(E9&gt;0,(E9+E23)&lt;0),(E9+E23),IF(AND(E9&lt;0,E23&lt;0),E23,0)))</f>
        <v>0</v>
      </c>
      <c r="F31" s="12" t="s">
        <v>3</v>
      </c>
      <c r="G31" s="1"/>
    </row>
    <row r="32" spans="1:7" x14ac:dyDescent="0.35">
      <c r="A32" s="1"/>
      <c r="B32" s="95" t="s">
        <v>41</v>
      </c>
      <c r="C32" s="96"/>
      <c r="D32" s="97"/>
      <c r="E32" s="8">
        <v>2</v>
      </c>
      <c r="F32" s="12" t="s">
        <v>18</v>
      </c>
      <c r="G32" s="1"/>
    </row>
    <row r="33" spans="1:7" x14ac:dyDescent="0.35">
      <c r="A33" s="1"/>
      <c r="B33" s="98" t="s">
        <v>64</v>
      </c>
      <c r="C33" s="98"/>
      <c r="D33" s="98"/>
      <c r="E33" s="53">
        <f>E31/E32</f>
        <v>0</v>
      </c>
      <c r="F33" s="15" t="s">
        <v>3</v>
      </c>
      <c r="G33" s="1"/>
    </row>
    <row r="34" spans="1:7" x14ac:dyDescent="0.35">
      <c r="A34" s="1"/>
      <c r="B34" s="99"/>
      <c r="C34" s="100"/>
      <c r="D34" s="100"/>
      <c r="E34" s="100"/>
      <c r="F34" s="10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row r="46" spans="1:7" x14ac:dyDescent="0.35">
      <c r="A46" s="30"/>
      <c r="B46" s="30"/>
      <c r="C46" s="30"/>
      <c r="D46" s="30"/>
      <c r="E46" s="30"/>
      <c r="F46" s="30"/>
      <c r="G46" s="30"/>
    </row>
    <row r="47" spans="1:7" x14ac:dyDescent="0.35">
      <c r="A47" s="30"/>
      <c r="B47" s="30"/>
      <c r="C47" s="30"/>
      <c r="D47" s="30"/>
      <c r="E47" s="30"/>
      <c r="F47" s="30"/>
      <c r="G47" s="30"/>
    </row>
    <row r="48" spans="1:7" x14ac:dyDescent="0.35">
      <c r="A48" s="30"/>
      <c r="B48" s="30"/>
      <c r="C48" s="30"/>
      <c r="D48" s="30"/>
      <c r="E48" s="30"/>
      <c r="F48" s="30"/>
      <c r="G48" s="30"/>
    </row>
    <row r="49" spans="1:7" x14ac:dyDescent="0.35">
      <c r="A49" s="30"/>
      <c r="B49" s="30"/>
      <c r="C49" s="30"/>
      <c r="D49" s="30"/>
      <c r="E49" s="30"/>
      <c r="F49" s="30"/>
      <c r="G49" s="30"/>
    </row>
    <row r="50" spans="1:7" x14ac:dyDescent="0.35">
      <c r="A50" s="30"/>
      <c r="G50" s="30"/>
    </row>
  </sheetData>
  <sheetProtection algorithmName="SHA-512" hashValue="zBDouGHrb/3Ft9Ul86ijy8vVrvRgKI3asQaM6xzDJ4gwOvU2fWwCvOja6JCy7d9+DdMqYYW/Qt1MzynY3wvn7w==" saltValue="NygiCdqyqc0g2aCIdMMypA==" spinCount="100000" sheet="1" objects="1" scenarios="1"/>
  <mergeCells count="16">
    <mergeCell ref="B14:D14"/>
    <mergeCell ref="B3:F4"/>
    <mergeCell ref="B8:F8"/>
    <mergeCell ref="B9:D9"/>
    <mergeCell ref="B11:F11"/>
    <mergeCell ref="B13:F13"/>
    <mergeCell ref="B32:D32"/>
    <mergeCell ref="B33:D33"/>
    <mergeCell ref="B34:F3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796875" defaultRowHeight="14.5" x14ac:dyDescent="0.35"/>
  <cols>
    <col min="1" max="1" width="4.7265625" style="42" customWidth="1"/>
    <col min="2" max="2" width="22.54296875" style="42" customWidth="1"/>
    <col min="3" max="3" width="8.26953125" style="42" customWidth="1"/>
    <col min="4" max="6" width="10.7265625" style="42" customWidth="1"/>
    <col min="7" max="7" width="11.1796875" style="42" customWidth="1"/>
    <col min="8" max="8" width="3.26953125" style="42" customWidth="1"/>
    <col min="9" max="9" width="4.81640625" style="42" customWidth="1"/>
    <col min="10" max="16384" width="9.1796875" style="4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88" t="s">
        <v>104</v>
      </c>
      <c r="C3" s="88"/>
      <c r="D3" s="88"/>
      <c r="E3" s="88"/>
      <c r="F3" s="88"/>
      <c r="G3" s="88"/>
      <c r="H3" s="88"/>
      <c r="I3" s="1"/>
    </row>
    <row r="4" spans="1:9" ht="15" customHeight="1" x14ac:dyDescent="0.35">
      <c r="A4" s="1"/>
      <c r="B4" s="88"/>
      <c r="C4" s="88"/>
      <c r="D4" s="88"/>
      <c r="E4" s="88"/>
      <c r="F4" s="88"/>
      <c r="G4" s="88"/>
      <c r="H4" s="88"/>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92" t="s">
        <v>93</v>
      </c>
      <c r="C8" s="93"/>
      <c r="D8" s="93"/>
      <c r="E8" s="93"/>
      <c r="F8" s="93"/>
      <c r="G8" s="93"/>
      <c r="H8" s="94"/>
      <c r="I8" s="1"/>
    </row>
    <row r="9" spans="1:9" ht="15" customHeight="1" x14ac:dyDescent="0.35">
      <c r="A9" s="1"/>
      <c r="B9" s="111" t="s">
        <v>94</v>
      </c>
      <c r="C9" s="112"/>
      <c r="D9" s="112"/>
      <c r="E9" s="112"/>
      <c r="F9" s="112"/>
      <c r="G9" s="112"/>
      <c r="H9" s="113"/>
      <c r="I9" s="1"/>
    </row>
    <row r="10" spans="1:9" x14ac:dyDescent="0.35">
      <c r="A10" s="1"/>
      <c r="B10" s="114" t="s">
        <v>95</v>
      </c>
      <c r="C10" s="115"/>
      <c r="D10" s="115"/>
      <c r="E10" s="115"/>
      <c r="F10" s="116"/>
      <c r="G10" s="43">
        <v>0</v>
      </c>
      <c r="H10" s="8" t="s">
        <v>3</v>
      </c>
      <c r="I10" s="1"/>
    </row>
    <row r="11" spans="1:9" x14ac:dyDescent="0.35">
      <c r="A11" s="1"/>
      <c r="B11" s="114" t="s">
        <v>96</v>
      </c>
      <c r="C11" s="115"/>
      <c r="D11" s="115"/>
      <c r="E11" s="115"/>
      <c r="F11" s="116"/>
      <c r="G11" s="43">
        <v>0</v>
      </c>
      <c r="H11" s="8" t="s">
        <v>3</v>
      </c>
      <c r="I11" s="1"/>
    </row>
    <row r="12" spans="1:9" x14ac:dyDescent="0.35">
      <c r="A12" s="1"/>
      <c r="B12" s="114" t="s">
        <v>97</v>
      </c>
      <c r="C12" s="115"/>
      <c r="D12" s="115"/>
      <c r="E12" s="115"/>
      <c r="F12" s="116"/>
      <c r="G12" s="8">
        <v>-235480</v>
      </c>
      <c r="H12" s="8" t="s">
        <v>3</v>
      </c>
      <c r="I12" s="1"/>
    </row>
    <row r="13" spans="1:9" x14ac:dyDescent="0.35">
      <c r="A13" s="1"/>
      <c r="B13" s="114" t="s">
        <v>98</v>
      </c>
      <c r="C13" s="115"/>
      <c r="D13" s="115"/>
      <c r="E13" s="115"/>
      <c r="F13" s="116"/>
      <c r="G13" s="8">
        <v>0</v>
      </c>
      <c r="H13" s="8" t="s">
        <v>3</v>
      </c>
      <c r="I13" s="1"/>
    </row>
    <row r="14" spans="1:9" x14ac:dyDescent="0.35">
      <c r="A14" s="1"/>
      <c r="B14" s="114" t="s">
        <v>99</v>
      </c>
      <c r="C14" s="115"/>
      <c r="D14" s="115"/>
      <c r="E14" s="115"/>
      <c r="F14" s="116"/>
      <c r="G14" s="8">
        <v>0</v>
      </c>
      <c r="H14" s="8" t="s">
        <v>3</v>
      </c>
      <c r="I14" s="1"/>
    </row>
    <row r="15" spans="1:9" x14ac:dyDescent="0.35">
      <c r="A15" s="1"/>
      <c r="B15" s="114" t="s">
        <v>100</v>
      </c>
      <c r="C15" s="115"/>
      <c r="D15" s="115"/>
      <c r="E15" s="115"/>
      <c r="F15" s="116"/>
      <c r="G15" s="8">
        <v>0</v>
      </c>
      <c r="H15" s="8" t="s">
        <v>3</v>
      </c>
      <c r="I15" s="1"/>
    </row>
    <row r="16" spans="1:9" x14ac:dyDescent="0.35">
      <c r="A16" s="1"/>
      <c r="B16" s="114" t="s">
        <v>101</v>
      </c>
      <c r="C16" s="115"/>
      <c r="D16" s="115"/>
      <c r="E16" s="115"/>
      <c r="F16" s="116"/>
      <c r="G16" s="8">
        <v>0</v>
      </c>
      <c r="H16" s="8" t="s">
        <v>3</v>
      </c>
      <c r="I16" s="1"/>
    </row>
    <row r="17" spans="1:9" x14ac:dyDescent="0.35">
      <c r="A17" s="1"/>
      <c r="B17" s="114" t="s">
        <v>102</v>
      </c>
      <c r="C17" s="115"/>
      <c r="D17" s="115"/>
      <c r="E17" s="115"/>
      <c r="F17" s="116"/>
      <c r="G17" s="8">
        <v>0</v>
      </c>
      <c r="H17" s="8" t="s">
        <v>3</v>
      </c>
      <c r="I17" s="1"/>
    </row>
    <row r="18" spans="1:9" x14ac:dyDescent="0.35">
      <c r="A18" s="1"/>
      <c r="B18" s="92" t="s">
        <v>103</v>
      </c>
      <c r="C18" s="93"/>
      <c r="D18" s="93"/>
      <c r="E18" s="93"/>
      <c r="F18" s="94"/>
      <c r="G18" s="10">
        <f>SUM(G10:G17)</f>
        <v>-235480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DmM9PoeVvK3J4dVpp/x/mF49XHU1XW1ClLfru/7yzbkSjplZrQnS6aTOTBhHQWSzSMm4VaJKXjQL66P3q9XR6w==" saltValue="ZLf3ZhDkqGipHrkWv7D4V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7</vt:i4>
      </vt:variant>
    </vt:vector>
  </HeadingPairs>
  <TitlesOfParts>
    <vt:vector size="22"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2023-08-23T14:02:38Z</dcterms:modified>
</cp:coreProperties>
</file>