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Frederikssund AS (S026)\ØR2025\"/>
    </mc:Choice>
  </mc:AlternateContent>
  <xr:revisionPtr revIDLastSave="0" documentId="13_ncr:1_{12E69629-1383-4D2C-92A5-C5952D7D150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<sst xmlns="http://schemas.openxmlformats.org/spreadsheetml/2006/main" count="558" uniqueCount="246">
  <si>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</si>
  <si>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</si>
  <si>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</si>
  <si>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</si>
  <si>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</si>
  <si>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</si>
  <si>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</si>
  <si>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</si>
  <si>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</si>
  <si>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</si>
  <si>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</si>
  <si>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</si>
  <si>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</si>
  <si>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</si>
  <si>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</si>
  <si>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</si>
  <si>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</si>
  <si>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</si>
  <si>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</si>
  <si>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</si>
  <si>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</si>
  <si>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</si>
  <si>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</si>
  <si>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</si>
  <si>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</si>
  <si>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</si>
  <si>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</si>
  <si>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</si>
  <si>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</si>
  <si>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</si>
  <si>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</si>
  <si>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</si>
  <si>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</si>
  <si>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</si>
  <si>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</si>
  <si>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</si>
  <si>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</si>
  <si>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</si>
  <si>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</si>
  <si>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</si>
  <si>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</si>
  <si>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</si>
  <si>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</si>
  <si>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</si>
  <si>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</si>
  <si>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</si>
  <si>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</si>
  <si>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</si>
  <si>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</si>
  <si>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</si>
  <si>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</si>
  <si>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</si>
  <si>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</si>
  <si>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</si>
  <si>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</si>
  <si>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</si>
  <si>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</si>
  <si>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</si>
  <si>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</si>
  <si>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</si>
  <si>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</si>
  <si>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</si>
  <si>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</si>
  <si>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</si>
  <si>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</si>
  <si>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</si>
  <si>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</si>
  <si>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</si>
  <si>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</si>
  <si>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</si>
  <si>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</si>
  <si>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</si>
  <si>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</si>
  <si>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</si>
  <si>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</si>
  <si>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</si>
  <si>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</si>
  <si>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</si>
  <si>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</si>
  <si>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</si>
  <si>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</si>
  <si>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</si>
  <si>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</si>
  <si>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</si>
  <si>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</si>
  <si>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</si>
  <si>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</si>
  <si>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</si>
  <si>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</si>
  <si>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</si>
  <si>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</si>
  <si>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</si>
  <si>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</si>
  <si>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</si>
  <si>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</si>
  <si>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</si>
  <si>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</si>
  <si>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</si>
  <si>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</si>
  <si>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</si>
  <si>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</si>
  <si>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</si>
  <si>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</si>
  <si>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</si>
  <si>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</si>
  <si>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</si>
  <si>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</si>
  <si>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</si>
  <si>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</si>
  <si>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</si>
  <si>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</si>
  <si>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</si>
  <si>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</si>
  <si>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</si>
  <si>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</si>
  <si>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</si>
  <si>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</si>
  <si>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</si>
  <si>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</si>
  <si>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</si>
  <si>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</si>
  <si>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</si>
  <si>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</si>
  <si>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</si>
  <si>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</si>
  <si>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</si>
  <si>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</si>
  <si>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</si>
  <si>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</si>
  <si>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</si>
  <si>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</si>
  <si>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</si>
  <si>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</si>
  <si>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</si>
  <si>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</si>
  <si>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</si>
  <si>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</si>
  <si>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</si>
  <si>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</si>
  <si>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</si>
  <si>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</si>
  <si>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</si>
  <si>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</si>
  <si>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</si>
  <si>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</si>
  <si>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</si>
  <si>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</si>
  <si>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</si>
  <si>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</si>
  <si>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</si>
  <si>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</si>
  <si>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</si>
  <si>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</si>
  <si>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</si>
  <si>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</si>
  <si>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</si>
  <si>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</si>
  <si>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</si>
  <si>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</si>
  <si>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</si>
  <si>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</si>
  <si>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</si>
  <si>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</si>
  <si>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</si>
  <si>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</si>
  <si>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</si>
  <si>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</si>
  <si>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</si>
  <si>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</si>
  <si>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</si>
  <si>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</si>
  <si>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</si>
  <si>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</si>
  <si>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</si>
  <si>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</si>
  <si>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</si>
  <si>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</si>
  <si>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</si>
  <si>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</si>
  <si>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</si>
  <si>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</si>
  <si>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</si>
  <si>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</si>
  <si>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</si>
  <si>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</si>
  <si>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</si>
  <si>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</si>
  <si>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</si>
  <si>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</si>
  <si>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</si>
  <si>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</si>
  <si>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</si>
  <si>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</si>
  <si>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</si>
  <si>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</si>
  <si>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</si>
  <si>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</si>
  <si>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</si>
  <si>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</si>
  <si>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</si>
  <si>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</si>
  <si>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</si>
  <si>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</si>
  <si>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</si>
  <si>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</si>
  <si>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</si>
  <si>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</si>
  <si>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</si>
  <si>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</si>
  <si>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</si>
  <si>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</si>
  <si>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</si>
  <si>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</si>
  <si>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</si>
  <si>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</si>
  <si>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</si>
  <si>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</si>
  <si>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</si>
  <si>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</si>
  <si>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</si>
  <si>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</si>
  <si>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</si>
  <si>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</si>
  <si>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</si>
  <si>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</si>
  <si>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</si>
  <si>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</si>
  <si>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</si>
  <si>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</si>
  <si>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</si>
  <si>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</si>
  <si>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</si>
  <si>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</si>
  <si>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</si>
  <si>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</si>
  <si>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</si>
  <si>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</si>
  <si>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SFR Ignition</t>
  </si>
  <si>
    <t>Fioma grunden</t>
  </si>
  <si>
    <t>Byggemodning Kroghøj Regn- og spildevand</t>
  </si>
  <si>
    <t xml:space="preserve">Byggemodning Strandvangen og Møllevej </t>
  </si>
  <si>
    <t>Etablering af enkelt stik</t>
  </si>
  <si>
    <t>SFR Almene boliger i Vinge C</t>
  </si>
  <si>
    <t>SFR Byggemodning Røgerupvej</t>
  </si>
  <si>
    <t>SFR Fællesmagasin i Vinge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</si>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</sst>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236</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128</v>
      </c>
      <c r="D13" s="103"/>
      <c r="E13" s="103"/>
      <c r="F13" s="104"/>
      <c r="G13" s="5"/>
    </row>
    <row r="14" spans="1:7" x14ac:dyDescent="0.25">
      <c r="A14" s="1"/>
      <c r="B14" s="6" t="s">
        <v>16</v>
      </c>
      <c r="C14" s="93" t="s">
        <v>187</v>
      </c>
      <c r="D14" s="94"/>
      <c r="E14" s="94"/>
      <c r="F14" s="95"/>
      <c r="G14" s="5"/>
    </row>
    <row r="15" spans="1:7" x14ac:dyDescent="0.25">
      <c r="A15" s="1"/>
      <c r="B15" s="6" t="s">
        <v>30</v>
      </c>
      <c r="C15" s="93" t="s">
        <v>150</v>
      </c>
      <c r="D15" s="94"/>
      <c r="E15" s="94"/>
      <c r="F15" s="95"/>
      <c r="G15" s="5"/>
    </row>
    <row r="16" spans="1:7" x14ac:dyDescent="0.25">
      <c r="A16" s="1"/>
      <c r="B16" s="6" t="s">
        <v>31</v>
      </c>
      <c r="C16" s="93" t="s">
        <v>152</v>
      </c>
      <c r="D16" s="94"/>
      <c r="E16" s="94"/>
      <c r="F16" s="95"/>
      <c r="G16" s="5"/>
    </row>
    <row r="17" spans="1:8" x14ac:dyDescent="0.25">
      <c r="A17" s="1"/>
      <c r="B17" s="6" t="s">
        <v>62</v>
      </c>
      <c r="C17" s="93" t="s">
        <v>153</v>
      </c>
      <c r="D17" s="94"/>
      <c r="E17" s="94"/>
      <c r="F17" s="95"/>
      <c r="G17" s="5"/>
    </row>
    <row r="18" spans="1:8" x14ac:dyDescent="0.25">
      <c r="A18" s="1"/>
      <c r="B18" s="6" t="s">
        <v>54</v>
      </c>
      <c r="C18" s="90" t="s">
        <v>46</v>
      </c>
      <c r="D18" s="91"/>
      <c r="E18" s="91"/>
      <c r="F18" s="92"/>
      <c r="G18" s="5"/>
    </row>
    <row r="19" spans="1:8" x14ac:dyDescent="0.25">
      <c r="A19" s="1"/>
      <c r="B19" s="6" t="s">
        <v>55</v>
      </c>
      <c r="C19" s="90" t="s">
        <v>47</v>
      </c>
      <c r="D19" s="91"/>
      <c r="E19" s="91"/>
      <c r="F19" s="92"/>
      <c r="G19" s="5"/>
    </row>
    <row r="20" spans="1:8" x14ac:dyDescent="0.25">
      <c r="A20" s="1"/>
      <c r="B20" s="6" t="s">
        <v>7</v>
      </c>
      <c r="C20" s="90" t="s">
        <v>10</v>
      </c>
      <c r="D20" s="91"/>
      <c r="E20" s="91"/>
      <c r="F20" s="92"/>
      <c r="G20" s="5"/>
    </row>
    <row r="21" spans="1:8" x14ac:dyDescent="0.25">
      <c r="A21" s="1"/>
      <c r="B21" s="6" t="s">
        <v>56</v>
      </c>
      <c r="C21" s="97" t="s">
        <v>12</v>
      </c>
      <c r="D21" s="98"/>
      <c r="E21" s="98"/>
      <c r="F21" s="99"/>
      <c r="G21" s="5"/>
    </row>
    <row r="22" spans="1:8" x14ac:dyDescent="0.25">
      <c r="A22" s="1"/>
      <c r="B22" s="6" t="s">
        <v>40</v>
      </c>
      <c r="C22" s="84" t="s">
        <v>154</v>
      </c>
      <c r="D22" s="85"/>
      <c r="E22" s="85"/>
      <c r="F22" s="86"/>
      <c r="G22" s="5"/>
    </row>
    <row r="23" spans="1:8" x14ac:dyDescent="0.25">
      <c r="A23" s="1"/>
      <c r="B23" s="6" t="s">
        <v>8</v>
      </c>
      <c r="C23" s="84" t="s">
        <v>113</v>
      </c>
      <c r="D23" s="85"/>
      <c r="E23" s="85"/>
      <c r="F23" s="86"/>
      <c r="G23" s="5"/>
    </row>
    <row r="24" spans="1:8" x14ac:dyDescent="0.25">
      <c r="A24" s="1"/>
      <c r="B24" s="6" t="s">
        <v>9</v>
      </c>
      <c r="C24" s="84" t="s">
        <v>155</v>
      </c>
      <c r="D24" s="85"/>
      <c r="E24" s="85"/>
      <c r="F24" s="86"/>
      <c r="G24" s="5"/>
    </row>
    <row r="25" spans="1:8" x14ac:dyDescent="0.25">
      <c r="A25" s="1"/>
      <c r="B25" s="6" t="s">
        <v>98</v>
      </c>
      <c r="C25" s="84" t="s">
        <v>92</v>
      </c>
      <c r="D25" s="85"/>
      <c r="E25" s="85"/>
      <c r="F25" s="86"/>
      <c r="G25" s="1"/>
    </row>
    <row r="26" spans="1:8" x14ac:dyDescent="0.25">
      <c r="A26" s="1"/>
      <c r="B26" s="6" t="s">
        <v>99</v>
      </c>
      <c r="C26" s="84" t="s">
        <v>41</v>
      </c>
      <c r="D26" s="85"/>
      <c r="E26" s="85"/>
      <c r="F26" s="86"/>
      <c r="G26" s="1"/>
    </row>
    <row r="27" spans="1:8" x14ac:dyDescent="0.25">
      <c r="A27" s="1"/>
      <c r="B27" s="6" t="s">
        <v>100</v>
      </c>
      <c r="C27" s="84" t="s">
        <v>42</v>
      </c>
      <c r="D27" s="85"/>
      <c r="E27" s="85"/>
      <c r="F27" s="86"/>
      <c r="G27" s="1"/>
    </row>
    <row r="28" spans="1:8" x14ac:dyDescent="0.25">
      <c r="A28" s="1"/>
      <c r="B28" s="6" t="s">
        <v>15</v>
      </c>
      <c r="C28" s="84" t="s">
        <v>43</v>
      </c>
      <c r="D28" s="85"/>
      <c r="E28" s="85"/>
      <c r="F28" s="86"/>
      <c r="G28" s="1"/>
      <c r="H28" s="2" t="s">
        <v>151</v>
      </c>
    </row>
    <row r="29" spans="1:8" x14ac:dyDescent="0.25">
      <c r="A29" s="1"/>
      <c r="B29" s="6" t="s">
        <v>33</v>
      </c>
      <c r="C29" s="84" t="s">
        <v>69</v>
      </c>
      <c r="D29" s="85"/>
      <c r="E29" s="85"/>
      <c r="F29" s="86"/>
      <c r="G29" s="1"/>
    </row>
    <row r="30" spans="1:8" x14ac:dyDescent="0.25">
      <c r="A30" s="1"/>
      <c r="B30" s="6" t="s">
        <v>34</v>
      </c>
      <c r="C30" s="84" t="s">
        <v>32</v>
      </c>
      <c r="D30" s="85"/>
      <c r="E30" s="85"/>
      <c r="F30" s="86"/>
      <c r="G30" s="1"/>
    </row>
    <row r="31" spans="1:8" x14ac:dyDescent="0.25">
      <c r="A31" s="1"/>
      <c r="B31" s="6" t="s">
        <v>101</v>
      </c>
      <c r="C31" s="87" t="s">
        <v>53</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vmBXjatJfJ3wzfkzyRdTUYJmm8ilZH/MwUHYinntZFBHIbzK5IQRVH6dfbGmVdpD7hK2Vlkb45USGTiHfGQplw==" saltValue="56eoYok24L+R20NqInIrT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59</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2" t="s">
        <v>166</v>
      </c>
      <c r="C8" s="113"/>
      <c r="D8" s="114"/>
      <c r="E8" s="1"/>
    </row>
    <row r="9" spans="1:5" ht="15" customHeight="1" x14ac:dyDescent="0.25">
      <c r="A9" s="1"/>
      <c r="B9" s="27" t="s">
        <v>28</v>
      </c>
      <c r="C9" s="68" t="s">
        <v>167</v>
      </c>
      <c r="D9" s="11"/>
      <c r="E9" s="1"/>
    </row>
    <row r="10" spans="1:5" ht="15" customHeight="1" x14ac:dyDescent="0.25">
      <c r="A10" s="1"/>
      <c r="B10" s="73" t="s">
        <v>231</v>
      </c>
      <c r="C10" s="74">
        <v>953418</v>
      </c>
      <c r="D10" s="14" t="s">
        <v>3</v>
      </c>
      <c r="E10" s="1"/>
    </row>
    <row r="11" spans="1:5" ht="15" customHeight="1" x14ac:dyDescent="0.25">
      <c r="A11" s="1"/>
      <c r="B11" s="73" t="s">
        <v>232</v>
      </c>
      <c r="C11" s="74">
        <v>80485</v>
      </c>
      <c r="D11" s="14" t="s">
        <v>3</v>
      </c>
      <c r="E11" s="1"/>
    </row>
    <row r="12" spans="1:5" ht="25.5" x14ac:dyDescent="0.25">
      <c r="A12" s="1"/>
      <c r="B12" s="73" t="s">
        <v>233</v>
      </c>
      <c r="C12" s="74">
        <v>230989</v>
      </c>
      <c r="D12" s="14" t="s">
        <v>3</v>
      </c>
      <c r="E12" s="1"/>
    </row>
    <row r="13" spans="1:5" x14ac:dyDescent="0.25">
      <c r="A13" s="1"/>
      <c r="B13" s="73" t="s">
        <v>234</v>
      </c>
      <c r="C13" s="74">
        <v>90203</v>
      </c>
      <c r="D13" s="14" t="s">
        <v>3</v>
      </c>
      <c r="E13" s="1"/>
    </row>
    <row r="14" spans="1:5" x14ac:dyDescent="0.25">
      <c r="A14" s="1"/>
      <c r="B14" s="73" t="s">
        <v>235</v>
      </c>
      <c r="C14" s="74">
        <v>17460</v>
      </c>
      <c r="D14" s="14" t="s">
        <v>3</v>
      </c>
      <c r="E14" s="1"/>
    </row>
    <row r="15" spans="1:5" x14ac:dyDescent="0.25">
      <c r="A15" s="1"/>
      <c r="B15" s="73"/>
      <c r="C15" s="74"/>
      <c r="D15" s="14" t="s">
        <v>3</v>
      </c>
      <c r="E15" s="1"/>
    </row>
    <row r="16" spans="1:5" x14ac:dyDescent="0.25">
      <c r="A16" s="1"/>
      <c r="B16" s="73"/>
      <c r="C16" s="74"/>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168</v>
      </c>
      <c r="C20" s="12">
        <f>SUM(C10:C19)</f>
        <v>1372555</v>
      </c>
      <c r="D20" s="13" t="s">
        <v>3</v>
      </c>
      <c r="E20" s="1"/>
    </row>
    <row r="21" spans="1:5" x14ac:dyDescent="0.25">
      <c r="A21" s="1"/>
      <c r="B21" s="33" t="s">
        <v>169</v>
      </c>
      <c r="C21" s="12">
        <f>C20*(1+'Fane 15. Nøgletal'!C10)^2</f>
        <v>1560589.11928795</v>
      </c>
      <c r="D21" s="13" t="s">
        <v>3</v>
      </c>
      <c r="E21" s="1"/>
    </row>
    <row r="22" spans="1:5" x14ac:dyDescent="0.25">
      <c r="A22" s="1"/>
      <c r="B22" s="16"/>
      <c r="C22" s="15"/>
      <c r="D22" s="15"/>
      <c r="E22" s="1"/>
    </row>
    <row r="23" spans="1:5" x14ac:dyDescent="0.25">
      <c r="A23" s="1"/>
      <c r="B23" s="16"/>
      <c r="C23" s="15"/>
      <c r="D23" s="15"/>
      <c r="E23" s="1"/>
    </row>
    <row r="24" spans="1:5" x14ac:dyDescent="0.25">
      <c r="A24" s="1"/>
      <c r="B24" s="112" t="s">
        <v>61</v>
      </c>
      <c r="C24" s="113"/>
      <c r="D24" s="114"/>
      <c r="E24" s="1"/>
    </row>
    <row r="25" spans="1:5" x14ac:dyDescent="0.25">
      <c r="A25" s="1"/>
      <c r="B25" s="37" t="s">
        <v>73</v>
      </c>
      <c r="C25" s="9">
        <v>0</v>
      </c>
      <c r="D25" s="14" t="s">
        <v>3</v>
      </c>
      <c r="E25" s="1"/>
    </row>
    <row r="26" spans="1:5" x14ac:dyDescent="0.25">
      <c r="A26" s="1"/>
      <c r="B26" s="37" t="s">
        <v>84</v>
      </c>
      <c r="C26" s="9">
        <v>0</v>
      </c>
      <c r="D26" s="14" t="s">
        <v>3</v>
      </c>
      <c r="E26" s="1"/>
    </row>
    <row r="27" spans="1:5" x14ac:dyDescent="0.25">
      <c r="A27" s="1"/>
      <c r="B27" s="37" t="s">
        <v>149</v>
      </c>
      <c r="C27" s="9">
        <v>0</v>
      </c>
      <c r="D27" s="14" t="s">
        <v>3</v>
      </c>
      <c r="E27" s="1"/>
    </row>
    <row r="28" spans="1:5" x14ac:dyDescent="0.25">
      <c r="A28" s="1"/>
      <c r="B28" s="34" t="s">
        <v>170</v>
      </c>
      <c r="C28" s="9">
        <v>0</v>
      </c>
      <c r="D28" s="36" t="s">
        <v>3</v>
      </c>
      <c r="E28" s="1"/>
    </row>
    <row r="29" spans="1:5" x14ac:dyDescent="0.25">
      <c r="A29" s="1"/>
      <c r="B29" s="112"/>
      <c r="C29" s="113"/>
      <c r="D29" s="114"/>
      <c r="E29" s="1"/>
    </row>
    <row r="30" spans="1:5" x14ac:dyDescent="0.25">
      <c r="A30" s="1"/>
      <c r="B30" s="1"/>
      <c r="C30" s="1"/>
      <c r="D30" s="1"/>
      <c r="E30" s="1"/>
    </row>
    <row r="31" spans="1:5" x14ac:dyDescent="0.25">
      <c r="A31" s="1"/>
      <c r="B31" s="1"/>
      <c r="C31" s="1"/>
      <c r="D31" s="1"/>
      <c r="E31" s="1"/>
    </row>
    <row r="32" spans="1:5" x14ac:dyDescent="0.25">
      <c r="A32" s="1"/>
      <c r="B32" s="112" t="s">
        <v>48</v>
      </c>
      <c r="C32" s="113"/>
      <c r="D32" s="114"/>
      <c r="E32" s="1"/>
    </row>
    <row r="33" spans="1:5" x14ac:dyDescent="0.25">
      <c r="A33" s="1"/>
      <c r="B33" s="37" t="s">
        <v>73</v>
      </c>
      <c r="C33" s="9">
        <v>310249</v>
      </c>
      <c r="D33" s="14" t="s">
        <v>3</v>
      </c>
      <c r="E33" s="1"/>
    </row>
    <row r="34" spans="1:5" x14ac:dyDescent="0.25">
      <c r="A34" s="1"/>
      <c r="B34" s="37" t="s">
        <v>84</v>
      </c>
      <c r="C34" s="9">
        <v>310249</v>
      </c>
      <c r="D34" s="14" t="s">
        <v>3</v>
      </c>
      <c r="E34" s="1"/>
    </row>
    <row r="35" spans="1:5" x14ac:dyDescent="0.25">
      <c r="A35" s="1"/>
      <c r="B35" s="37" t="s">
        <v>149</v>
      </c>
      <c r="C35" s="9">
        <v>0</v>
      </c>
      <c r="D35" s="14" t="s">
        <v>3</v>
      </c>
      <c r="E35" s="1"/>
    </row>
    <row r="36" spans="1:5" x14ac:dyDescent="0.25">
      <c r="A36" s="1"/>
      <c r="B36" s="34" t="s">
        <v>170</v>
      </c>
      <c r="C36" s="9">
        <v>0</v>
      </c>
      <c r="D36" s="36" t="s">
        <v>3</v>
      </c>
      <c r="E36" s="1"/>
    </row>
    <row r="37" spans="1:5" x14ac:dyDescent="0.25">
      <c r="A37" s="1"/>
      <c r="B37" s="112"/>
      <c r="C37" s="113"/>
      <c r="D37" s="114"/>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I53Jqw5HQvOZJ39iAFGWmIENnHEEt/x3W83EXZ8j/QDXLl8XG3OX74eOV45URyyzgxGtp4vqX/yUDySEc2h/UQ==" saltValue="JsGxbEkBPSnR61ABNc+as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2" t="s">
        <v>78</v>
      </c>
      <c r="C8" s="113"/>
      <c r="D8" s="114"/>
      <c r="E8" s="1"/>
    </row>
    <row r="9" spans="1:5" x14ac:dyDescent="0.25">
      <c r="A9" s="1"/>
      <c r="B9" s="66" t="s">
        <v>205</v>
      </c>
      <c r="C9" s="9">
        <v>2577047.9363412857</v>
      </c>
      <c r="D9" s="14" t="s">
        <v>3</v>
      </c>
      <c r="E9" s="1"/>
    </row>
    <row r="10" spans="1:5" x14ac:dyDescent="0.25">
      <c r="A10" s="1"/>
      <c r="B10" s="33"/>
      <c r="C10" s="28"/>
      <c r="D10" s="19"/>
      <c r="E10" s="1"/>
    </row>
    <row r="11" spans="1:5" ht="53.25" customHeight="1" x14ac:dyDescent="0.25">
      <c r="A11" s="1"/>
      <c r="B11" s="123" t="s">
        <v>213</v>
      </c>
      <c r="C11" s="124"/>
      <c r="D11" s="125"/>
      <c r="E11" s="1"/>
    </row>
    <row r="12" spans="1:5" x14ac:dyDescent="0.25">
      <c r="A12" s="1"/>
      <c r="B12" s="1"/>
      <c r="C12" s="1"/>
      <c r="D12" s="1"/>
      <c r="E12" s="1"/>
    </row>
    <row r="13" spans="1:5" x14ac:dyDescent="0.25">
      <c r="A13" s="1"/>
      <c r="B13" s="112" t="s">
        <v>79</v>
      </c>
      <c r="C13" s="113"/>
      <c r="D13" s="114"/>
      <c r="E13" s="1"/>
    </row>
    <row r="14" spans="1:5" x14ac:dyDescent="0.25">
      <c r="A14" s="1"/>
      <c r="B14" s="66" t="s">
        <v>203</v>
      </c>
      <c r="C14" s="9">
        <v>-3286777</v>
      </c>
      <c r="D14" s="14" t="s">
        <v>3</v>
      </c>
      <c r="E14" s="1"/>
    </row>
    <row r="15" spans="1:5" x14ac:dyDescent="0.25">
      <c r="A15" s="1"/>
      <c r="B15" s="66" t="s">
        <v>204</v>
      </c>
      <c r="C15" s="9">
        <v>-3286777</v>
      </c>
      <c r="D15" s="14" t="s">
        <v>3</v>
      </c>
      <c r="E15" s="1"/>
    </row>
    <row r="16" spans="1:5" x14ac:dyDescent="0.25">
      <c r="A16" s="1"/>
      <c r="B16" s="33"/>
      <c r="C16" s="28"/>
      <c r="D16" s="19"/>
      <c r="E16" s="1"/>
    </row>
    <row r="17" spans="1:5" ht="29.25" customHeight="1" x14ac:dyDescent="0.25">
      <c r="A17" s="1"/>
      <c r="B17" s="123" t="s">
        <v>122</v>
      </c>
      <c r="C17" s="124"/>
      <c r="D17" s="125"/>
      <c r="E17" s="1"/>
    </row>
    <row r="18" spans="1:5" x14ac:dyDescent="0.25">
      <c r="A18" s="1"/>
      <c r="B18" s="1"/>
      <c r="C18" s="1"/>
      <c r="D18" s="1"/>
      <c r="E18" s="1"/>
    </row>
    <row r="19" spans="1:5" x14ac:dyDescent="0.25">
      <c r="A19" s="1"/>
      <c r="B19" s="77" t="s">
        <v>206</v>
      </c>
      <c r="C19" s="78"/>
      <c r="D19" s="79"/>
      <c r="E19" s="1"/>
    </row>
    <row r="20" spans="1:5" x14ac:dyDescent="0.25">
      <c r="A20" s="1"/>
      <c r="B20" s="66" t="s">
        <v>207</v>
      </c>
      <c r="C20" s="9">
        <v>84920903.496406794</v>
      </c>
      <c r="D20" s="14" t="s">
        <v>3</v>
      </c>
      <c r="E20" s="1"/>
    </row>
    <row r="21" spans="1:5" x14ac:dyDescent="0.25">
      <c r="A21" s="1"/>
      <c r="B21" s="66" t="s">
        <v>208</v>
      </c>
      <c r="C21" s="9">
        <v>84932992</v>
      </c>
      <c r="D21" s="14" t="s">
        <v>3</v>
      </c>
      <c r="E21" s="1"/>
    </row>
    <row r="22" spans="1:5" x14ac:dyDescent="0.25">
      <c r="A22" s="1"/>
      <c r="B22" s="66" t="s">
        <v>29</v>
      </c>
      <c r="C22" s="9">
        <v>0</v>
      </c>
      <c r="D22" s="14" t="s">
        <v>3</v>
      </c>
      <c r="E22" s="1"/>
    </row>
    <row r="23" spans="1:5" x14ac:dyDescent="0.25">
      <c r="A23" s="1"/>
      <c r="B23" s="83" t="s">
        <v>209</v>
      </c>
      <c r="C23" s="57">
        <f>C20-C21-C22</f>
        <v>-12088.503593206406</v>
      </c>
      <c r="D23" s="17" t="s">
        <v>3</v>
      </c>
      <c r="E23" s="1"/>
    </row>
    <row r="24" spans="1:5" x14ac:dyDescent="0.25">
      <c r="A24" s="1"/>
      <c r="B24" s="33"/>
      <c r="C24" s="28"/>
      <c r="D24" s="19"/>
      <c r="E24" s="1"/>
    </row>
    <row r="25" spans="1:5" x14ac:dyDescent="0.25">
      <c r="A25" s="1"/>
      <c r="B25" s="1"/>
      <c r="C25" s="1"/>
      <c r="D25" s="1"/>
      <c r="E25" s="1"/>
    </row>
    <row r="26" spans="1:5" x14ac:dyDescent="0.25">
      <c r="A26" s="1"/>
      <c r="B26" s="112" t="s">
        <v>210</v>
      </c>
      <c r="C26" s="113"/>
      <c r="D26" s="114"/>
      <c r="E26" s="1"/>
    </row>
    <row r="27" spans="1:5" x14ac:dyDescent="0.25">
      <c r="A27" s="1"/>
      <c r="B27" s="83" t="s">
        <v>211</v>
      </c>
      <c r="C27" s="57">
        <f>IF(AND(C15&lt;0,C23&gt;0,ABS(SUM(C14:C15))&lt;C23),ABS(C14),IF(AND(C15&lt;0,C23&gt;0,ABS(SUM(C14:C15))&gt;C23),SUM(C14,C23),C15))</f>
        <v>-3286777</v>
      </c>
      <c r="D27" s="17" t="s">
        <v>3</v>
      </c>
      <c r="E27" s="1"/>
    </row>
    <row r="28" spans="1:5" x14ac:dyDescent="0.25">
      <c r="A28" s="1"/>
      <c r="B28" s="112"/>
      <c r="C28" s="113"/>
      <c r="D28" s="114"/>
      <c r="E28" s="1"/>
    </row>
    <row r="29" spans="1:5" x14ac:dyDescent="0.25">
      <c r="A29" s="1"/>
      <c r="B29" s="1"/>
      <c r="C29" s="1"/>
      <c r="D29" s="1"/>
      <c r="E29" s="1"/>
    </row>
    <row r="30" spans="1:5" x14ac:dyDescent="0.25">
      <c r="A30" s="1"/>
      <c r="B30" s="112" t="s">
        <v>212</v>
      </c>
      <c r="C30" s="113"/>
      <c r="D30" s="114"/>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0"/>
      <c r="C34" s="121"/>
      <c r="D34" s="122"/>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uJ8ESICS81GpzobQmmMy/cSDecMEhIo1aUzqqBIjRsiO2A/KTCBl4/Xs/MV6NOUuV9MNP9U1JoovowuSoeDN/Q==" saltValue="orIYXF61xfhxl7CywgtZ8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1" t="s">
        <v>102</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112" t="s">
        <v>121</v>
      </c>
      <c r="C8" s="113"/>
      <c r="D8" s="114"/>
      <c r="E8" s="1"/>
    </row>
    <row r="9" spans="1:5" ht="15" customHeight="1" x14ac:dyDescent="0.25">
      <c r="A9" s="1"/>
      <c r="B9" s="126" t="s">
        <v>103</v>
      </c>
      <c r="C9" s="127"/>
      <c r="D9" s="128"/>
      <c r="E9" s="1"/>
    </row>
    <row r="10" spans="1:5" x14ac:dyDescent="0.25">
      <c r="A10" s="1"/>
      <c r="B10" s="69" t="s">
        <v>104</v>
      </c>
      <c r="C10" s="9"/>
      <c r="D10" s="9" t="s">
        <v>3</v>
      </c>
      <c r="E10" s="1"/>
    </row>
    <row r="11" spans="1:5" x14ac:dyDescent="0.25">
      <c r="A11" s="1"/>
      <c r="B11" s="69" t="s">
        <v>105</v>
      </c>
      <c r="C11" s="9"/>
      <c r="D11" s="9" t="s">
        <v>3</v>
      </c>
      <c r="E11" s="1"/>
    </row>
    <row r="12" spans="1:5" x14ac:dyDescent="0.25">
      <c r="A12" s="1"/>
      <c r="B12" s="69" t="s">
        <v>106</v>
      </c>
      <c r="C12" s="9"/>
      <c r="D12" s="9" t="s">
        <v>3</v>
      </c>
      <c r="E12" s="1"/>
    </row>
    <row r="13" spans="1:5" x14ac:dyDescent="0.25">
      <c r="A13" s="1"/>
      <c r="B13" s="69" t="s">
        <v>107</v>
      </c>
      <c r="C13" s="9"/>
      <c r="D13" s="9" t="s">
        <v>3</v>
      </c>
      <c r="E13" s="1"/>
    </row>
    <row r="14" spans="1:5" x14ac:dyDescent="0.25">
      <c r="A14" s="1"/>
      <c r="B14" s="69" t="s">
        <v>108</v>
      </c>
      <c r="C14" s="9"/>
      <c r="D14" s="9" t="s">
        <v>3</v>
      </c>
      <c r="E14" s="1"/>
    </row>
    <row r="15" spans="1:5" x14ac:dyDescent="0.25">
      <c r="A15" s="1"/>
      <c r="B15" s="69" t="s">
        <v>109</v>
      </c>
      <c r="C15" s="9"/>
      <c r="D15" s="9" t="s">
        <v>3</v>
      </c>
      <c r="E15" s="1"/>
    </row>
    <row r="16" spans="1:5" x14ac:dyDescent="0.25">
      <c r="A16" s="1"/>
      <c r="B16" s="69" t="s">
        <v>110</v>
      </c>
      <c r="C16" s="9"/>
      <c r="D16" s="9" t="s">
        <v>3</v>
      </c>
      <c r="E16" s="1"/>
    </row>
    <row r="17" spans="1:5" x14ac:dyDescent="0.25">
      <c r="A17" s="1"/>
      <c r="B17" s="69" t="s">
        <v>111</v>
      </c>
      <c r="C17" s="9"/>
      <c r="D17" s="9" t="s">
        <v>3</v>
      </c>
      <c r="E17" s="1"/>
    </row>
    <row r="18" spans="1:5" x14ac:dyDescent="0.25">
      <c r="A18" s="1"/>
      <c r="B18" s="77"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wpOX87oGEGSDTLN/8W4qYTLd0Vy/buJgneMWW5lEbV7LKnXOtRrH40HtmEazqCJCyx2Ibidryek01ZtEEBPFQ==" saltValue="lFUAT97oZ0f6Xs1+ZDmxs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171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2" t="s">
        <v>172</v>
      </c>
      <c r="C8" s="113"/>
      <c r="D8" s="114"/>
      <c r="E8" s="1"/>
    </row>
    <row r="9" spans="1:5" ht="26.25" x14ac:dyDescent="0.25">
      <c r="A9" s="1"/>
      <c r="B9" s="80" t="s">
        <v>218</v>
      </c>
      <c r="C9" s="7"/>
      <c r="D9" s="8" t="s">
        <v>3</v>
      </c>
      <c r="E9" s="1"/>
    </row>
    <row r="10" spans="1:5" ht="14.25" customHeight="1" x14ac:dyDescent="0.25">
      <c r="A10" s="1"/>
      <c r="B10" s="66" t="s">
        <v>173</v>
      </c>
      <c r="C10" s="7"/>
      <c r="D10" s="8" t="s">
        <v>3</v>
      </c>
      <c r="E10" s="1"/>
    </row>
    <row r="11" spans="1:5" ht="14.25" customHeight="1" x14ac:dyDescent="0.25">
      <c r="A11" s="1"/>
      <c r="B11" s="83" t="s">
        <v>49</v>
      </c>
      <c r="C11" s="10">
        <f>C10-C9</f>
        <v>0</v>
      </c>
      <c r="D11" s="11" t="s">
        <v>3</v>
      </c>
      <c r="E11" s="1"/>
    </row>
    <row r="12" spans="1:5" ht="14.25" customHeight="1" x14ac:dyDescent="0.25">
      <c r="A12" s="1"/>
      <c r="B12" s="112" t="s">
        <v>220</v>
      </c>
      <c r="C12" s="113"/>
      <c r="D12" s="114"/>
      <c r="E12" s="1"/>
    </row>
    <row r="13" spans="1:5" ht="26.25" x14ac:dyDescent="0.25">
      <c r="A13" s="1"/>
      <c r="B13" s="80" t="s">
        <v>219</v>
      </c>
      <c r="C13" s="7"/>
      <c r="D13" s="8" t="s">
        <v>3</v>
      </c>
      <c r="E13" s="1"/>
    </row>
    <row r="14" spans="1:5" ht="14.25" customHeight="1" x14ac:dyDescent="0.25">
      <c r="A14" s="1"/>
      <c r="B14" s="66" t="s">
        <v>174</v>
      </c>
      <c r="C14" s="7"/>
      <c r="D14" s="8" t="s">
        <v>3</v>
      </c>
      <c r="E14" s="1"/>
    </row>
    <row r="15" spans="1:5" ht="14.25" customHeight="1" x14ac:dyDescent="0.25">
      <c r="A15" s="1"/>
      <c r="B15" s="83" t="s">
        <v>49</v>
      </c>
      <c r="C15" s="10">
        <f>C14-C13</f>
        <v>0</v>
      </c>
      <c r="D15" s="11" t="s">
        <v>3</v>
      </c>
      <c r="E15" s="1"/>
    </row>
    <row r="16" spans="1:5" ht="14.25" customHeight="1" x14ac:dyDescent="0.25">
      <c r="A16" s="1"/>
      <c r="B16" s="33" t="s">
        <v>175</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K5+o/+FyLv745jkxdmBctYsrbl8HF8wVAueZqJhGKx94h0qy+f9l//WdbQF9xlzfvFrlFMtkyznC5in9JoXH0Q==" saltValue="7I9WOEwdNSm7ExyUNH8lF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114</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87</v>
      </c>
      <c r="C8" s="113"/>
      <c r="D8" s="113"/>
      <c r="E8" s="113"/>
      <c r="F8" s="113"/>
      <c r="G8" s="113"/>
      <c r="H8" s="113"/>
      <c r="I8" s="113"/>
      <c r="J8" s="113"/>
      <c r="K8" s="114"/>
      <c r="L8" s="1"/>
    </row>
    <row r="9" spans="1:12" ht="39.75" customHeight="1" x14ac:dyDescent="0.25">
      <c r="A9" s="1"/>
      <c r="B9" s="18" t="s">
        <v>0</v>
      </c>
      <c r="C9" s="18" t="s">
        <v>1</v>
      </c>
      <c r="D9" s="129" t="s">
        <v>97</v>
      </c>
      <c r="E9" s="130"/>
      <c r="F9" s="129" t="s">
        <v>2</v>
      </c>
      <c r="G9" s="130"/>
      <c r="H9" s="129" t="s">
        <v>96</v>
      </c>
      <c r="I9" s="130"/>
      <c r="J9" s="129" t="s">
        <v>26</v>
      </c>
      <c r="K9" s="130"/>
      <c r="L9" s="1"/>
    </row>
    <row r="10" spans="1:12" x14ac:dyDescent="0.25">
      <c r="A10" s="1"/>
      <c r="B10" s="69" t="s">
        <v>225</v>
      </c>
      <c r="C10" s="42">
        <v>0</v>
      </c>
      <c r="D10" s="9">
        <v>0</v>
      </c>
      <c r="E10" s="14" t="s">
        <v>3</v>
      </c>
      <c r="F10" s="9">
        <f>IFERROR(D10/C10,0)</f>
        <v>0</v>
      </c>
      <c r="G10" s="14" t="s">
        <v>3</v>
      </c>
      <c r="H10" s="38">
        <v>0</v>
      </c>
      <c r="I10" s="14" t="s">
        <v>3</v>
      </c>
      <c r="J10" s="38">
        <v>0</v>
      </c>
      <c r="K10" s="14" t="s">
        <v>3</v>
      </c>
      <c r="L10" s="1"/>
    </row>
    <row r="11" spans="1:12" x14ac:dyDescent="0.25">
      <c r="A11" s="1"/>
      <c r="B11" s="77" t="s">
        <v>222</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wofaU5ItSiOpy4tBYpRo8UcTF5ibOR9gdu3xAclx4T4SljdJa536Fw6Iwp+ABGRxLZ6NNAasNXDBQddO3YGd3A==" saltValue="kgBQuHq5PAlt/+B8MSUuy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t="s">
        <v>237</v>
      </c>
      <c r="C11" s="21">
        <v>8977</v>
      </c>
      <c r="D11" s="14" t="s">
        <v>3</v>
      </c>
      <c r="E11" s="9">
        <v>131937</v>
      </c>
      <c r="F11" s="14" t="s">
        <v>3</v>
      </c>
      <c r="G11" s="1"/>
    </row>
    <row r="12" spans="1:7" x14ac:dyDescent="0.25">
      <c r="A12" s="1"/>
      <c r="B12" s="24" t="s">
        <v>238</v>
      </c>
      <c r="C12" s="21">
        <v>0</v>
      </c>
      <c r="D12" s="14" t="s">
        <v>3</v>
      </c>
      <c r="E12" s="9">
        <v>4311</v>
      </c>
      <c r="F12" s="14" t="s">
        <v>3</v>
      </c>
      <c r="G12" s="1"/>
    </row>
    <row r="13" spans="1:7" x14ac:dyDescent="0.25">
      <c r="A13" s="1"/>
      <c r="B13" s="24" t="s">
        <v>239</v>
      </c>
      <c r="C13" s="21">
        <v>354416</v>
      </c>
      <c r="D13" s="14" t="s">
        <v>3</v>
      </c>
      <c r="E13" s="9">
        <v>198275</v>
      </c>
      <c r="F13" s="14" t="s">
        <v>3</v>
      </c>
      <c r="G13" s="1"/>
    </row>
    <row r="14" spans="1:7" x14ac:dyDescent="0.25">
      <c r="A14" s="1"/>
      <c r="B14" s="24" t="s">
        <v>240</v>
      </c>
      <c r="C14" s="21">
        <v>0</v>
      </c>
      <c r="D14" s="14" t="s">
        <v>3</v>
      </c>
      <c r="E14" s="9">
        <v>65723</v>
      </c>
      <c r="F14" s="14" t="s">
        <v>3</v>
      </c>
      <c r="G14" s="1"/>
    </row>
    <row r="15" spans="1:7" x14ac:dyDescent="0.25">
      <c r="A15" s="1"/>
      <c r="B15" s="24" t="s">
        <v>241</v>
      </c>
      <c r="C15" s="21">
        <v>0</v>
      </c>
      <c r="D15" s="14" t="s">
        <v>3</v>
      </c>
      <c r="E15" s="9">
        <v>4948</v>
      </c>
      <c r="F15" s="14" t="s">
        <v>3</v>
      </c>
      <c r="G15" s="1"/>
    </row>
    <row r="16" spans="1:7" x14ac:dyDescent="0.25">
      <c r="A16" s="1"/>
      <c r="B16" s="24" t="s">
        <v>242</v>
      </c>
      <c r="C16" s="21">
        <v>0</v>
      </c>
      <c r="D16" s="14" t="s">
        <v>3</v>
      </c>
      <c r="E16" s="9">
        <v>261475</v>
      </c>
      <c r="F16" s="14" t="s">
        <v>3</v>
      </c>
      <c r="G16" s="1"/>
    </row>
    <row r="17" spans="1:7" x14ac:dyDescent="0.25">
      <c r="A17" s="1"/>
      <c r="B17" s="24" t="s">
        <v>243</v>
      </c>
      <c r="C17" s="21">
        <v>0</v>
      </c>
      <c r="D17" s="14" t="s">
        <v>3</v>
      </c>
      <c r="E17" s="9">
        <v>22190</v>
      </c>
      <c r="F17" s="14" t="s">
        <v>3</v>
      </c>
      <c r="G17" s="1"/>
    </row>
    <row r="18" spans="1:7" x14ac:dyDescent="0.25">
      <c r="A18" s="1"/>
      <c r="B18" s="24" t="s">
        <v>244</v>
      </c>
      <c r="C18" s="21">
        <v>0</v>
      </c>
      <c r="D18" s="14" t="s">
        <v>3</v>
      </c>
      <c r="E18" s="9">
        <v>267624</v>
      </c>
      <c r="F18" s="14" t="s">
        <v>3</v>
      </c>
      <c r="G18" s="1"/>
    </row>
    <row r="19" spans="1:7" x14ac:dyDescent="0.25">
      <c r="A19" s="1"/>
      <c r="B19" s="33" t="s">
        <v>140</v>
      </c>
      <c r="C19" s="12">
        <f>SUM(C10:C18)</f>
        <v>363393</v>
      </c>
      <c r="D19" s="13" t="s">
        <v>3</v>
      </c>
      <c r="E19" s="12">
        <f>SUM(E10:E18)</f>
        <v>956483</v>
      </c>
      <c r="F19" s="13" t="s">
        <v>3</v>
      </c>
      <c r="G19" s="1"/>
    </row>
    <row r="20" spans="1:7" x14ac:dyDescent="0.25">
      <c r="A20" s="1"/>
      <c r="B20" s="33" t="s">
        <v>176</v>
      </c>
      <c r="C20" s="12">
        <f>C19*(1+'Fane 15. Nøgletal'!C10)</f>
        <v>387485.9559</v>
      </c>
      <c r="D20" s="13" t="s">
        <v>3</v>
      </c>
      <c r="E20" s="12">
        <f>E19*(1+'Fane 15. Nøgletal'!C10)</f>
        <v>1019897.8229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KXnDdIhLH7mVzULSNvBDtzhrrbdxfaM3tA8sIfDHLpJTgV83CIXaqH8GvGOLDgm5jL97vnRT1iODFHFoeRw4g==" saltValue="Nc5aBHi8iGmKTwoHn/tn9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116</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177</v>
      </c>
      <c r="C8" s="113"/>
      <c r="D8" s="113"/>
      <c r="E8" s="113"/>
      <c r="F8" s="114"/>
      <c r="G8" s="1"/>
    </row>
    <row r="9" spans="1:7" x14ac:dyDescent="0.25">
      <c r="A9" s="1"/>
      <c r="B9" s="81" t="s">
        <v>17</v>
      </c>
      <c r="C9" s="83" t="s">
        <v>11</v>
      </c>
      <c r="D9" s="82"/>
      <c r="E9" s="83" t="s">
        <v>27</v>
      </c>
      <c r="F9" s="32"/>
      <c r="G9" s="1"/>
    </row>
    <row r="10" spans="1:7" x14ac:dyDescent="0.25">
      <c r="A10" s="1"/>
      <c r="B10" s="24" t="s">
        <v>245</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178</v>
      </c>
      <c r="C13" s="12">
        <f>SUM(C10:C12)</f>
        <v>0</v>
      </c>
      <c r="D13" s="13" t="s">
        <v>3</v>
      </c>
      <c r="E13" s="12">
        <f>SUM(E10:E12)</f>
        <v>0</v>
      </c>
      <c r="F13" s="13" t="s">
        <v>3</v>
      </c>
      <c r="G13" s="1"/>
    </row>
    <row r="14" spans="1:7" x14ac:dyDescent="0.25">
      <c r="A14" s="1"/>
      <c r="B14" s="33" t="s">
        <v>179</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31"/>
      <c r="C16" s="131"/>
      <c r="D16" s="131"/>
      <c r="E16" s="131"/>
      <c r="F16" s="131"/>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1"/>
      <c r="C29" s="131"/>
      <c r="D29" s="131"/>
      <c r="E29" s="131"/>
      <c r="F29" s="131"/>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eRbKyX6Kk2gptOIqMZJwFCgI2Ei1EdgsVVImMDcrh5ATwkVsAWxfK0oUn/FaVfEhzM/QMFZaipGUoh5jyTRxA==" saltValue="/FmJBqTxn4nRkfpvz0N7n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117</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ht="14.25" customHeight="1" x14ac:dyDescent="0.25">
      <c r="A8" s="1"/>
      <c r="B8" s="112" t="s">
        <v>74</v>
      </c>
      <c r="C8" s="113"/>
      <c r="D8" s="114"/>
      <c r="E8" s="1"/>
    </row>
    <row r="9" spans="1:5" x14ac:dyDescent="0.25">
      <c r="A9" s="1"/>
      <c r="B9" s="69" t="s">
        <v>180</v>
      </c>
      <c r="C9" s="9"/>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2" t="s">
        <v>85</v>
      </c>
      <c r="C14" s="113"/>
      <c r="D14" s="114"/>
      <c r="E14" s="1"/>
    </row>
    <row r="15" spans="1:5" x14ac:dyDescent="0.25">
      <c r="A15" s="1"/>
      <c r="B15" s="69" t="s">
        <v>180</v>
      </c>
      <c r="C15" s="9"/>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2" t="s">
        <v>141</v>
      </c>
      <c r="C20" s="113"/>
      <c r="D20" s="114"/>
      <c r="E20" s="1"/>
    </row>
    <row r="21" spans="1:5" x14ac:dyDescent="0.25">
      <c r="A21" s="1"/>
      <c r="B21" s="69" t="s">
        <v>180</v>
      </c>
      <c r="C21" s="9"/>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2" t="s">
        <v>181</v>
      </c>
      <c r="C26" s="113"/>
      <c r="D26" s="114"/>
      <c r="E26" s="1"/>
    </row>
    <row r="27" spans="1:5" ht="14.25" customHeight="1" x14ac:dyDescent="0.25">
      <c r="A27" s="1"/>
      <c r="B27" s="69" t="s">
        <v>180</v>
      </c>
      <c r="C27" s="9"/>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182</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YD5QaStO2gqJJAObW+cCxCiaNAeZ02cDeyECRBvhhToOqBId5tuupu584PNmRZ5C12AG+ptwQeADXFgG9Yx35g==" saltValue="tvXpVrkZiR+Z7liMaiDIP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118</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12" t="s">
        <v>67</v>
      </c>
      <c r="C8" s="113"/>
      <c r="D8" s="113"/>
      <c r="E8" s="113"/>
      <c r="F8" s="114"/>
      <c r="G8" s="1"/>
    </row>
    <row r="9" spans="1:7" ht="15" customHeight="1" x14ac:dyDescent="0.25">
      <c r="A9" s="1"/>
      <c r="B9" s="31" t="s">
        <v>68</v>
      </c>
      <c r="C9" s="27" t="s">
        <v>11</v>
      </c>
      <c r="D9" s="32"/>
      <c r="E9" s="27" t="s">
        <v>27</v>
      </c>
      <c r="F9" s="32"/>
      <c r="G9" s="1"/>
    </row>
    <row r="10" spans="1:7" ht="26.25" x14ac:dyDescent="0.25">
      <c r="A10" s="1"/>
      <c r="B10" s="71" t="s">
        <v>223</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183</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J8OoJr0hNmOlaSmZZZpGHc2oS0hTM57o8YQNMVQrZIaL1QVk82tNOcRFN2YhoX2NJ1muMRlWLmS2jBIKCyP+Gg==" saltValue="W0/AaXqbZO0HqQE42gPhE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119</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2" t="s">
        <v>184</v>
      </c>
      <c r="C8" s="113"/>
      <c r="D8" s="113"/>
      <c r="E8" s="113"/>
      <c r="F8" s="114"/>
      <c r="G8" s="1"/>
    </row>
    <row r="9" spans="1:7" x14ac:dyDescent="0.25">
      <c r="A9" s="1"/>
      <c r="B9" s="31" t="s">
        <v>18</v>
      </c>
      <c r="C9" s="132" t="s">
        <v>11</v>
      </c>
      <c r="D9" s="133"/>
      <c r="E9" s="132" t="s">
        <v>27</v>
      </c>
      <c r="F9" s="133"/>
      <c r="G9" s="1"/>
    </row>
    <row r="10" spans="1:7" x14ac:dyDescent="0.25">
      <c r="A10" s="1"/>
      <c r="B10" s="71" t="s">
        <v>224</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217</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1"/>
      <c r="C14" s="131"/>
      <c r="D14" s="131"/>
      <c r="E14" s="131"/>
      <c r="F14" s="131"/>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1"/>
      <c r="C21" s="131"/>
      <c r="D21" s="131"/>
      <c r="E21" s="131"/>
      <c r="F21" s="131"/>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1"/>
      <c r="C27" s="131"/>
      <c r="D27" s="131"/>
      <c r="E27" s="131"/>
      <c r="F27" s="131"/>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u++FbrTJsjvhBL2Wg3kr6sZ3bbUXHHFgPs5Xsq7XwR2EDcuy+010iMRFxB9jzzGauWkXC9KZ12kXWl9xIWy3A==" saltValue="+QqO+9LwvutNq6cJaY+Gb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90206481.787458703</v>
      </c>
      <c r="D9" s="8" t="s">
        <v>3</v>
      </c>
      <c r="E9" s="1"/>
    </row>
    <row r="10" spans="1:5" ht="17.25" customHeight="1" x14ac:dyDescent="0.25">
      <c r="A10" s="1"/>
      <c r="B10" s="65" t="s">
        <v>35</v>
      </c>
      <c r="C10" s="7">
        <f>'Fane 11.1. Varige tillæg'!C20</f>
        <v>387485.9559</v>
      </c>
      <c r="D10" s="8" t="s">
        <v>3</v>
      </c>
      <c r="E10" s="1"/>
    </row>
    <row r="11" spans="1:5" ht="17.25" customHeight="1" x14ac:dyDescent="0.25">
      <c r="A11" s="1"/>
      <c r="B11" s="65" t="s">
        <v>36</v>
      </c>
      <c r="C11" s="9">
        <f>'Fane 11.1. Varige tillæg'!E20</f>
        <v>1019897.8229</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7381993.2729611034</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-697028.60421370307</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98298830.235006109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1870838.11928795</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0</v>
      </c>
      <c r="D26" s="8" t="s">
        <v>3</v>
      </c>
      <c r="E26" s="1"/>
    </row>
    <row r="27" spans="1:5" ht="15" customHeight="1" x14ac:dyDescent="0.25">
      <c r="A27" s="1"/>
      <c r="B27" s="65" t="s">
        <v>39</v>
      </c>
      <c r="C27" s="38">
        <f>'Fane 11.2. Engangstillæg'!E14</f>
        <v>0</v>
      </c>
      <c r="D27" s="8" t="s">
        <v>3</v>
      </c>
      <c r="E27" s="1"/>
    </row>
    <row r="28" spans="1:5" ht="15" customHeight="1" x14ac:dyDescent="0.25">
      <c r="A28" s="1"/>
      <c r="B28" s="65" t="s">
        <v>93</v>
      </c>
      <c r="C28" s="38">
        <f>-C26*('Fane 15. Nøgletal'!C21+'Fane 5. Individuelt eff. krav'!C9)</f>
        <v>0</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0</v>
      </c>
      <c r="D30" s="11" t="s">
        <v>3</v>
      </c>
      <c r="E30" s="1"/>
    </row>
    <row r="31" spans="1:5" x14ac:dyDescent="0.25">
      <c r="A31" s="1"/>
      <c r="B31" s="33" t="s">
        <v>70</v>
      </c>
      <c r="C31" s="28"/>
      <c r="D31" s="19"/>
      <c r="E31" s="1"/>
    </row>
    <row r="32" spans="1:5" x14ac:dyDescent="0.25">
      <c r="A32" s="1"/>
      <c r="B32" s="31" t="s">
        <v>80</v>
      </c>
      <c r="C32" s="62">
        <f>'Fane 7. Kontrol af ØR2023'!C27</f>
        <v>-3286777</v>
      </c>
      <c r="D32" s="11" t="s">
        <v>3</v>
      </c>
      <c r="E32" s="1"/>
    </row>
    <row r="33" spans="1:5" ht="15" customHeight="1" x14ac:dyDescent="0.25">
      <c r="A33" s="1"/>
      <c r="B33" s="33" t="s">
        <v>155</v>
      </c>
      <c r="C33" s="28"/>
      <c r="D33" s="19"/>
      <c r="E33" s="1"/>
    </row>
    <row r="34" spans="1:5" x14ac:dyDescent="0.25">
      <c r="A34" s="1"/>
      <c r="B34" s="31" t="s">
        <v>155</v>
      </c>
      <c r="C34" s="10">
        <f>'Fane 9. Korrektion af ØR2023'!C16</f>
        <v>0</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96882891.354294062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X1USDxuM/PaJSxWlcuE5M9Gvib85XcBI32ttEqWYnFouFdEPi3UzAqtd0md+4Ljrrr7BBYTMpm3OzK2jy2+HQ==" saltValue="QPr++bIx9us4mG101KMcV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1" t="s">
        <v>120</v>
      </c>
      <c r="C3" s="111"/>
      <c r="D3" s="1"/>
    </row>
    <row r="4" spans="1:4" ht="15" customHeight="1" x14ac:dyDescent="0.25">
      <c r="A4" s="1"/>
      <c r="B4" s="111"/>
      <c r="C4" s="111"/>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229</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216</v>
      </c>
      <c r="C15" s="60">
        <v>0</v>
      </c>
      <c r="D15" s="1"/>
    </row>
    <row r="16" spans="1:4" x14ac:dyDescent="0.25">
      <c r="A16" s="1"/>
      <c r="B16" s="59" t="s">
        <v>230</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SQAdNXn7S/n4Pk9/5kupw9mCourqaQRTpyB1csHXi3Xh6TtxTxUbP0ePY0H5cplMK8mO5CJLVY9zPMNWvMra1A==" saltValue="5zxlaQfcHyJBaw30IlOOV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98298830.235006109</v>
      </c>
      <c r="D9" s="8" t="s">
        <v>3</v>
      </c>
      <c r="E9" s="1"/>
    </row>
    <row r="10" spans="1:5" ht="15" customHeight="1" x14ac:dyDescent="0.25">
      <c r="A10" s="1"/>
      <c r="B10" s="26" t="s">
        <v>19</v>
      </c>
      <c r="C10" s="7">
        <f>C9*'Fane 15. Nøgletal'!C10</f>
        <v>6517212.4445809051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-728376.7686596103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104087665.9109274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1974305.1778967411</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106061971.08882414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rF/En41DldXt3jsb4If7HVx6j7efQ88zT8kojOdcB+Tid3kpG/M9jxtKECrrGrleqb/LTV7aIQr+LKN3aUZoQ==" saltValue="lkpreOB2XPS6SDEsz2pec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104087665.9109274</v>
      </c>
      <c r="D9" s="8" t="s">
        <v>3</v>
      </c>
      <c r="E9" s="1"/>
    </row>
    <row r="10" spans="1:5" ht="15" customHeight="1" x14ac:dyDescent="0.25">
      <c r="A10" s="1"/>
      <c r="B10" s="26" t="s">
        <v>19</v>
      </c>
      <c r="C10" s="7">
        <f>SUM(C9:C9)*'Fane 15. Nøgletal'!C10</f>
        <v>6901012.2498944867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-761134.78545330744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110227543.37536858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1774383.102491295</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112001926.47785987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DZq+YxbH9VRUoJB0nMEzhcPm3qohxWBjiPcslL2gKqLiYwpoc1pSoFf7p7J+vfPnwlNdcCOtgNfDeAbFWlRxQ==" saltValue="xGGpPsuZySqcLU3qnxCU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159</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110227543.37536858</v>
      </c>
      <c r="D9" s="8" t="s">
        <v>3</v>
      </c>
      <c r="E9" s="1"/>
    </row>
    <row r="10" spans="1:5" ht="15" customHeight="1" x14ac:dyDescent="0.25">
      <c r="A10" s="1"/>
      <c r="B10" s="26" t="s">
        <v>19</v>
      </c>
      <c r="C10" s="7">
        <f>SUM(C9:C9)*'Fane 15. Nøgletal'!C10</f>
        <v>7308086.1257869368</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-795366.06129428465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116740263.43986122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1892024.7021864681</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118632288.14204769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3Osbq+2ANWj1wAVbpBON8gcMwFyH+1Qaoo3sTkj/qabg/HWmp7zX7LFeTM9Bj2vBXDWHnV2z/+SBWHL9wjINsA==" saltValue="WX0nQq8BUvtOTK9nuG0ia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1" t="s">
        <v>162</v>
      </c>
      <c r="C3" s="111"/>
      <c r="D3" s="111"/>
      <c r="E3" s="1"/>
    </row>
    <row r="4" spans="1:5" ht="15" customHeight="1" x14ac:dyDescent="0.25">
      <c r="A4" s="1"/>
      <c r="B4" s="111"/>
      <c r="C4" s="111"/>
      <c r="D4" s="111"/>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83699081.375952914</v>
      </c>
      <c r="D9" s="8" t="s">
        <v>3</v>
      </c>
      <c r="E9" s="1"/>
    </row>
    <row r="10" spans="1:5" ht="15" customHeight="1" x14ac:dyDescent="0.25">
      <c r="A10" s="1"/>
      <c r="B10" s="65" t="s">
        <v>35</v>
      </c>
      <c r="C10" s="63">
        <v>210337.7304</v>
      </c>
      <c r="D10" s="8" t="s">
        <v>3</v>
      </c>
      <c r="E10" s="1"/>
    </row>
    <row r="11" spans="1:5" ht="15" customHeight="1" x14ac:dyDescent="0.25">
      <c r="A11" s="1"/>
      <c r="B11" s="65" t="s">
        <v>36</v>
      </c>
      <c r="C11" s="63">
        <v>154941.32639999999</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6792400.322966435</v>
      </c>
      <c r="D16" s="8" t="s">
        <v>3</v>
      </c>
      <c r="E16" s="1"/>
    </row>
    <row r="17" spans="1:5" ht="15" customHeight="1" x14ac:dyDescent="0.25">
      <c r="A17" s="1"/>
      <c r="B17" s="65" t="s">
        <v>10</v>
      </c>
      <c r="C17" s="9">
        <v>0</v>
      </c>
      <c r="D17" s="8" t="s">
        <v>3</v>
      </c>
      <c r="E17" s="1"/>
    </row>
    <row r="18" spans="1:5" ht="15" customHeight="1" x14ac:dyDescent="0.25">
      <c r="A18" s="1"/>
      <c r="B18" s="65" t="s">
        <v>22</v>
      </c>
      <c r="C18" s="9">
        <v>-650278.96826064191</v>
      </c>
      <c r="D18" s="8" t="s">
        <v>3</v>
      </c>
      <c r="E18" s="43"/>
    </row>
    <row r="19" spans="1:5" ht="15" customHeight="1" x14ac:dyDescent="0.25">
      <c r="A19" s="1"/>
      <c r="B19" s="65" t="s">
        <v>23</v>
      </c>
      <c r="C19" s="9">
        <v>0</v>
      </c>
      <c r="D19" s="8" t="s">
        <v>3</v>
      </c>
      <c r="E19" s="1"/>
    </row>
    <row r="20" spans="1:5" ht="15" customHeight="1" x14ac:dyDescent="0.25">
      <c r="A20" s="1"/>
      <c r="B20" s="83" t="s">
        <v>21</v>
      </c>
      <c r="C20" s="10">
        <v>90206481.787458703</v>
      </c>
      <c r="D20" s="11" t="s">
        <v>3</v>
      </c>
      <c r="E20" s="1"/>
    </row>
    <row r="21" spans="1:5" ht="15" customHeight="1" x14ac:dyDescent="0.25">
      <c r="A21" s="1"/>
      <c r="B21" s="33" t="s">
        <v>12</v>
      </c>
      <c r="C21" s="28"/>
      <c r="D21" s="19"/>
      <c r="E21" s="1"/>
    </row>
    <row r="22" spans="1:5" ht="15" customHeight="1" x14ac:dyDescent="0.25">
      <c r="A22" s="1"/>
      <c r="B22" s="31" t="s">
        <v>12</v>
      </c>
      <c r="C22" s="10">
        <v>1314474.0061356798</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0</v>
      </c>
      <c r="D26" s="8" t="s">
        <v>3</v>
      </c>
      <c r="E26" s="1"/>
    </row>
    <row r="27" spans="1:5" ht="15" customHeight="1" x14ac:dyDescent="0.25">
      <c r="A27" s="1"/>
      <c r="B27" s="65" t="s">
        <v>39</v>
      </c>
      <c r="C27" s="9">
        <v>0</v>
      </c>
      <c r="D27" s="8" t="s">
        <v>3</v>
      </c>
      <c r="E27" s="1"/>
    </row>
    <row r="28" spans="1:5" ht="15" customHeight="1" x14ac:dyDescent="0.25">
      <c r="A28" s="1"/>
      <c r="B28" s="65" t="s">
        <v>226</v>
      </c>
      <c r="C28" s="9">
        <v>0</v>
      </c>
      <c r="D28" s="8" t="s">
        <v>3</v>
      </c>
      <c r="E28" s="1"/>
    </row>
    <row r="29" spans="1:5" ht="15" customHeight="1" x14ac:dyDescent="0.25">
      <c r="A29" s="1"/>
      <c r="B29" s="72" t="s">
        <v>227</v>
      </c>
      <c r="C29" s="9">
        <v>0</v>
      </c>
      <c r="D29" s="8" t="s">
        <v>3</v>
      </c>
      <c r="E29" s="1"/>
    </row>
    <row r="30" spans="1:5" ht="15" customHeight="1" x14ac:dyDescent="0.25">
      <c r="A30" s="1"/>
      <c r="B30" s="83" t="s">
        <v>44</v>
      </c>
      <c r="C30" s="10">
        <v>0</v>
      </c>
      <c r="D30" s="11" t="s">
        <v>3</v>
      </c>
      <c r="E30" s="1"/>
    </row>
    <row r="31" spans="1:5" ht="15" customHeight="1" x14ac:dyDescent="0.25">
      <c r="A31" s="1"/>
      <c r="B31" s="33" t="s">
        <v>129</v>
      </c>
      <c r="C31" s="28"/>
      <c r="D31" s="19"/>
      <c r="E31" s="1"/>
    </row>
    <row r="32" spans="1:5" ht="15" customHeight="1" x14ac:dyDescent="0.25">
      <c r="A32" s="1"/>
      <c r="B32" s="31" t="s">
        <v>129</v>
      </c>
      <c r="C32" s="10">
        <v>0</v>
      </c>
      <c r="D32" s="11" t="s">
        <v>3</v>
      </c>
      <c r="E32" s="1"/>
    </row>
    <row r="33" spans="1:5" x14ac:dyDescent="0.25">
      <c r="A33" s="1"/>
      <c r="B33" s="33" t="s">
        <v>70</v>
      </c>
      <c r="C33" s="28"/>
      <c r="D33" s="19"/>
      <c r="E33" s="1"/>
    </row>
    <row r="34" spans="1:5" ht="15.4" customHeight="1" x14ac:dyDescent="0.25">
      <c r="A34" s="1"/>
      <c r="B34" s="31" t="s">
        <v>80</v>
      </c>
      <c r="C34" s="10">
        <v>-3286777</v>
      </c>
      <c r="D34" s="11" t="s">
        <v>3</v>
      </c>
      <c r="E34" s="1"/>
    </row>
    <row r="35" spans="1:5" ht="15.4" customHeight="1" x14ac:dyDescent="0.25">
      <c r="A35" s="1"/>
      <c r="B35" s="108" t="s">
        <v>76</v>
      </c>
      <c r="C35" s="109"/>
      <c r="D35" s="110"/>
      <c r="E35" s="1"/>
    </row>
    <row r="36" spans="1:5" x14ac:dyDescent="0.25">
      <c r="A36" s="1"/>
      <c r="B36" s="68" t="s">
        <v>77</v>
      </c>
      <c r="C36" s="10">
        <v>0</v>
      </c>
      <c r="D36" s="11" t="s">
        <v>3</v>
      </c>
      <c r="E36" s="1"/>
    </row>
    <row r="37" spans="1:5" x14ac:dyDescent="0.25">
      <c r="A37" s="1"/>
      <c r="B37" s="30" t="s">
        <v>214</v>
      </c>
      <c r="C37" s="28"/>
      <c r="D37" s="19"/>
      <c r="E37" s="1"/>
    </row>
    <row r="38" spans="1:5" x14ac:dyDescent="0.25">
      <c r="A38" s="1"/>
      <c r="B38" s="68" t="s">
        <v>215</v>
      </c>
      <c r="C38" s="10">
        <v>926606.69838581211</v>
      </c>
      <c r="D38" s="11" t="s">
        <v>3</v>
      </c>
      <c r="E38" s="1"/>
    </row>
    <row r="39" spans="1:5" x14ac:dyDescent="0.25">
      <c r="A39" s="1"/>
      <c r="B39" s="33" t="s">
        <v>66</v>
      </c>
      <c r="C39" s="12">
        <v>89160785.491980195</v>
      </c>
      <c r="D39" s="13" t="s">
        <v>3</v>
      </c>
      <c r="E39" s="1"/>
    </row>
    <row r="40" spans="1:5" ht="30" customHeight="1" x14ac:dyDescent="0.25">
      <c r="A40" s="1"/>
      <c r="B40" s="107" t="s">
        <v>228</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t="15" hidden="1" customHeight="1" x14ac:dyDescent="0.25">
      <c r="A49" s="44"/>
      <c r="B49" s="44"/>
      <c r="C49" s="44"/>
      <c r="D49" s="44"/>
      <c r="E49" s="44"/>
    </row>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yMP/LvnZuckWroizvW5atjCoZNCb/veJk/gtTtVuMm9/bepQlFW4cGHULYjjQt/8XDkk4tgNNQkbIiz6Q1Qnvg==" saltValue="J3Ex7RYUk4TVgEdSo6L8vw==" spinCount="100000" sheet="1" objects="1" scenarios="1"/>
  <mergeCells count="3">
    <mergeCell ref="B40:D40"/>
    <mergeCell ref="B35:D35"/>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2" t="s">
        <v>124</v>
      </c>
      <c r="C8" s="113"/>
      <c r="D8" s="114"/>
      <c r="E8" s="1"/>
    </row>
    <row r="9" spans="1:5" x14ac:dyDescent="0.25">
      <c r="A9" s="1"/>
      <c r="B9" s="66" t="s">
        <v>89</v>
      </c>
      <c r="C9" s="23">
        <v>32286615.394015774</v>
      </c>
      <c r="D9" s="14" t="s">
        <v>3</v>
      </c>
      <c r="E9" s="1"/>
    </row>
    <row r="10" spans="1:5" x14ac:dyDescent="0.25">
      <c r="A10" s="1"/>
      <c r="B10" s="66" t="s">
        <v>126</v>
      </c>
      <c r="C10" s="23">
        <f>('Fane 3. Omkostninger i ØR2024'!C10+'Fane 3. Omkostninger i ØR2024'!C12+'Fane 3. Omkostninger i ØR2024'!C14)*(1+'Fane 15. Nøgletal'!C9)</f>
        <v>227333.01901632</v>
      </c>
      <c r="D10" s="14" t="s">
        <v>3</v>
      </c>
      <c r="E10" s="1"/>
    </row>
    <row r="11" spans="1:5" x14ac:dyDescent="0.25">
      <c r="A11" s="1"/>
      <c r="B11" s="66" t="s">
        <v>132</v>
      </c>
      <c r="C11" s="23">
        <f>C9*'Fane 15. Nøgletal'!C21+C10*'Fane 15. Nøgletal'!C21</f>
        <v>650278.96826064191</v>
      </c>
      <c r="D11" s="14" t="s">
        <v>3</v>
      </c>
      <c r="E11" s="1"/>
    </row>
    <row r="12" spans="1:5" x14ac:dyDescent="0.25">
      <c r="A12" s="1"/>
      <c r="B12" s="33"/>
      <c r="C12" s="28"/>
      <c r="D12" s="19"/>
      <c r="E12" s="1"/>
    </row>
    <row r="13" spans="1:5" x14ac:dyDescent="0.25">
      <c r="A13" s="1"/>
      <c r="B13" s="1"/>
      <c r="C13" s="1"/>
      <c r="D13" s="1"/>
      <c r="E13" s="1"/>
    </row>
    <row r="14" spans="1:5" x14ac:dyDescent="0.25">
      <c r="A14" s="1"/>
      <c r="B14" s="112" t="s">
        <v>125</v>
      </c>
      <c r="C14" s="113"/>
      <c r="D14" s="114"/>
      <c r="E14" s="1"/>
    </row>
    <row r="15" spans="1:5" x14ac:dyDescent="0.25">
      <c r="A15" s="1"/>
      <c r="B15" s="66" t="s">
        <v>134</v>
      </c>
      <c r="C15" s="23">
        <f>(C9+C10-C11)*(1+'Fane 15. Nøgletal'!C9)</f>
        <v>34438253.935908988</v>
      </c>
      <c r="D15" s="14" t="s">
        <v>3</v>
      </c>
      <c r="E15" s="1"/>
    </row>
    <row r="16" spans="1:5" x14ac:dyDescent="0.25">
      <c r="A16" s="1"/>
      <c r="B16" s="66" t="s">
        <v>185</v>
      </c>
      <c r="C16" s="23">
        <f>('Fane 2.1. Økonomisk ramme 2025'!C10+'Fane 2.1. Økonomisk ramme 2025'!C12+'Fane 2.1. Økonomisk ramme 2025'!C14)*(1+'Fane 15. Nøgletal'!C10)</f>
        <v>413176.27477617003</v>
      </c>
      <c r="D16" s="14" t="s">
        <v>3</v>
      </c>
      <c r="E16" s="1"/>
    </row>
    <row r="17" spans="1:5" x14ac:dyDescent="0.25">
      <c r="A17" s="1"/>
      <c r="B17" s="66" t="s">
        <v>133</v>
      </c>
      <c r="C17" s="23">
        <f>C15*'Fane 15. Nøgletal'!C21+C16*'Fane 15. Nøgletal'!C21</f>
        <v>697028.60421370307</v>
      </c>
      <c r="D17" s="14" t="s">
        <v>3</v>
      </c>
      <c r="E17" s="1"/>
    </row>
    <row r="18" spans="1:5" x14ac:dyDescent="0.25">
      <c r="A18" s="1"/>
      <c r="B18" s="33"/>
      <c r="C18" s="28"/>
      <c r="D18" s="19"/>
      <c r="E18" s="1"/>
    </row>
    <row r="19" spans="1:5" x14ac:dyDescent="0.25">
      <c r="A19" s="1"/>
      <c r="B19" s="1"/>
      <c r="C19" s="64"/>
      <c r="D19" s="1"/>
      <c r="E19" s="1"/>
    </row>
    <row r="20" spans="1:5" x14ac:dyDescent="0.25">
      <c r="A20" s="1"/>
      <c r="B20" s="112" t="s">
        <v>146</v>
      </c>
      <c r="C20" s="113"/>
      <c r="D20" s="114"/>
      <c r="E20" s="1"/>
    </row>
    <row r="21" spans="1:5" x14ac:dyDescent="0.25">
      <c r="A21" s="1"/>
      <c r="B21" s="66" t="s">
        <v>190</v>
      </c>
      <c r="C21" s="23">
        <f>(C15+C16-C17)*(1+'Fane 15. Nøgletal'!C10)</f>
        <v>36418838.432980515</v>
      </c>
      <c r="D21" s="14" t="s">
        <v>3</v>
      </c>
      <c r="E21" s="1"/>
    </row>
    <row r="22" spans="1:5" x14ac:dyDescent="0.25">
      <c r="A22" s="1"/>
      <c r="B22" s="66" t="s">
        <v>197</v>
      </c>
      <c r="C22" s="23">
        <f>C21*'Fane 15. Nøgletal'!C21</f>
        <v>728376.7686596103</v>
      </c>
      <c r="D22" s="14" t="s">
        <v>3</v>
      </c>
      <c r="E22" s="1"/>
    </row>
    <row r="23" spans="1:5" x14ac:dyDescent="0.25">
      <c r="A23" s="1"/>
      <c r="B23" s="33"/>
      <c r="C23" s="28"/>
      <c r="D23" s="19"/>
      <c r="E23" s="1"/>
    </row>
    <row r="24" spans="1:5" x14ac:dyDescent="0.25">
      <c r="A24" s="1"/>
      <c r="B24" s="1"/>
      <c r="C24" s="1"/>
      <c r="D24" s="1"/>
      <c r="E24" s="1"/>
    </row>
    <row r="25" spans="1:5" x14ac:dyDescent="0.25">
      <c r="A25" s="1"/>
      <c r="B25" s="112" t="s">
        <v>188</v>
      </c>
      <c r="C25" s="113"/>
      <c r="D25" s="114"/>
      <c r="E25" s="1"/>
    </row>
    <row r="26" spans="1:5" x14ac:dyDescent="0.25">
      <c r="A26" s="1"/>
      <c r="B26" s="66" t="s">
        <v>191</v>
      </c>
      <c r="C26" s="23">
        <f>(C21-C22)*(1+'Fane 15. Nøgletal'!C10)</f>
        <v>38056739.272665374</v>
      </c>
      <c r="D26" s="14" t="s">
        <v>3</v>
      </c>
      <c r="E26" s="1"/>
    </row>
    <row r="27" spans="1:5" x14ac:dyDescent="0.25">
      <c r="A27" s="1"/>
      <c r="B27" s="66" t="s">
        <v>195</v>
      </c>
      <c r="C27" s="23">
        <f>C26*'Fane 15. Nøgletal'!C21</f>
        <v>761134.78545330744</v>
      </c>
      <c r="D27" s="14" t="s">
        <v>3</v>
      </c>
      <c r="E27" s="1"/>
    </row>
    <row r="28" spans="1:5" x14ac:dyDescent="0.25">
      <c r="A28" s="1"/>
      <c r="B28" s="33"/>
      <c r="C28" s="28"/>
      <c r="D28" s="19"/>
      <c r="E28" s="1"/>
    </row>
    <row r="29" spans="1:5" x14ac:dyDescent="0.25">
      <c r="A29" s="1"/>
      <c r="B29" s="1"/>
      <c r="C29" s="1"/>
      <c r="D29" s="1"/>
      <c r="E29" s="1"/>
    </row>
    <row r="30" spans="1:5" x14ac:dyDescent="0.25">
      <c r="A30" s="1"/>
      <c r="B30" s="112" t="s">
        <v>189</v>
      </c>
      <c r="C30" s="113"/>
      <c r="D30" s="114"/>
      <c r="E30" s="1"/>
    </row>
    <row r="31" spans="1:5" x14ac:dyDescent="0.25">
      <c r="A31" s="1"/>
      <c r="B31" s="66" t="s">
        <v>192</v>
      </c>
      <c r="C31" s="23">
        <f>(C26-C27)*(1+'Fane 15. Nøgletal'!C10)</f>
        <v>39768303.064714231</v>
      </c>
      <c r="D31" s="14" t="s">
        <v>3</v>
      </c>
      <c r="E31" s="1"/>
    </row>
    <row r="32" spans="1:5" x14ac:dyDescent="0.25">
      <c r="A32" s="1"/>
      <c r="B32" s="66" t="s">
        <v>196</v>
      </c>
      <c r="C32" s="23">
        <f>C31*'Fane 15. Nøgletal'!C21</f>
        <v>795366.06129428465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qzhKhJ/atwytikeXasdn0weYxZJ2pIl31VcGmeaoI3fr8CE+4Gc40qGW1Ua1fhYT7rF5OzpJl05WCofoNoMgg==" saltValue="u2Y1zOH7ACZfC1OscZxxw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5" t="s">
        <v>58</v>
      </c>
      <c r="C3" s="115"/>
      <c r="D3" s="115"/>
      <c r="E3" s="1"/>
    </row>
    <row r="4" spans="1:5" ht="15" customHeight="1" x14ac:dyDescent="0.25">
      <c r="A4" s="1"/>
      <c r="B4" s="115"/>
      <c r="C4" s="115"/>
      <c r="D4" s="115"/>
      <c r="E4" s="1"/>
    </row>
    <row r="5" spans="1:5" ht="15" customHeight="1" x14ac:dyDescent="0.25">
      <c r="A5" s="1"/>
      <c r="B5" s="115"/>
      <c r="C5" s="115"/>
      <c r="D5" s="115"/>
      <c r="E5" s="1"/>
    </row>
    <row r="6" spans="1:5" ht="15" customHeight="1" x14ac:dyDescent="0.35">
      <c r="A6" s="1"/>
      <c r="B6" s="70"/>
      <c r="C6" s="70"/>
      <c r="D6" s="70"/>
      <c r="E6" s="1"/>
    </row>
    <row r="7" spans="1:5" x14ac:dyDescent="0.25">
      <c r="A7" s="1"/>
      <c r="B7" s="1"/>
      <c r="C7" s="1"/>
      <c r="D7" s="1"/>
      <c r="E7" s="1"/>
    </row>
    <row r="8" spans="1:5" x14ac:dyDescent="0.25">
      <c r="A8" s="1"/>
      <c r="B8" s="112" t="s">
        <v>148</v>
      </c>
      <c r="C8" s="113"/>
      <c r="D8" s="114"/>
      <c r="E8" s="1"/>
    </row>
    <row r="9" spans="1:5" x14ac:dyDescent="0.25">
      <c r="A9" s="1"/>
      <c r="B9" s="66" t="s">
        <v>135</v>
      </c>
      <c r="C9" s="23">
        <v>59224245.139730543</v>
      </c>
      <c r="D9" s="14" t="s">
        <v>3</v>
      </c>
      <c r="E9" s="1"/>
    </row>
    <row r="10" spans="1:5" x14ac:dyDescent="0.25">
      <c r="A10" s="1"/>
      <c r="B10" s="66" t="s">
        <v>127</v>
      </c>
      <c r="C10" s="23">
        <f>('Fane 3. Omkostninger i ØR2024'!C11+'Fane 3. Omkostninger i ØR2024'!C13+'Fane 3. Omkostninger i ØR2024'!C15)*(1+'Fane 15. Nøgletal'!C9)</f>
        <v>167460.58557311998</v>
      </c>
      <c r="D10" s="14" t="s">
        <v>3</v>
      </c>
      <c r="E10" s="1"/>
    </row>
    <row r="11" spans="1:5" x14ac:dyDescent="0.25">
      <c r="A11" s="1"/>
      <c r="B11" s="66" t="s">
        <v>136</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2" t="s">
        <v>147</v>
      </c>
      <c r="C14" s="113"/>
      <c r="D14" s="114"/>
      <c r="E14" s="1"/>
    </row>
    <row r="15" spans="1:5" x14ac:dyDescent="0.25">
      <c r="A15" s="1"/>
      <c r="B15" s="66" t="s">
        <v>137</v>
      </c>
      <c r="C15" s="23">
        <f>(C9+C10-C11)*(1+'Fane 15. Nøgletal'!C9)</f>
        <v>64190555.547908202</v>
      </c>
      <c r="D15" s="14" t="s">
        <v>3</v>
      </c>
      <c r="E15" s="1"/>
    </row>
    <row r="16" spans="1:5" x14ac:dyDescent="0.25">
      <c r="A16" s="1"/>
      <c r="B16" s="66" t="s">
        <v>186</v>
      </c>
      <c r="C16" s="23">
        <f>('Fane 2.1. Økonomisk ramme 2025'!C11+'Fane 2.1. Økonomisk ramme 2025'!C13+'Fane 2.1. Økonomisk ramme 2025'!C15)*(1+'Fane 15. Nøgletal'!C10)</f>
        <v>1087517.0485582701</v>
      </c>
      <c r="D16" s="14" t="s">
        <v>3</v>
      </c>
      <c r="E16" s="1"/>
    </row>
    <row r="17" spans="1:5" x14ac:dyDescent="0.25">
      <c r="A17" s="1"/>
      <c r="B17" s="66" t="s">
        <v>138</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2" t="s">
        <v>83</v>
      </c>
      <c r="C20" s="113"/>
      <c r="D20" s="114"/>
      <c r="E20" s="1"/>
    </row>
    <row r="21" spans="1:5" x14ac:dyDescent="0.25">
      <c r="A21" s="1"/>
      <c r="B21" s="66" t="s">
        <v>193</v>
      </c>
      <c r="C21" s="23">
        <f>(C15+C16-C17)*(1+'Fane 15. Nøgletal'!C10)</f>
        <v>69606008.8096122</v>
      </c>
      <c r="D21" s="14" t="s">
        <v>3</v>
      </c>
      <c r="E21" s="1"/>
    </row>
    <row r="22" spans="1:5" x14ac:dyDescent="0.25">
      <c r="A22" s="1"/>
      <c r="B22" s="66" t="s">
        <v>198</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2" t="s">
        <v>139</v>
      </c>
      <c r="C25" s="113"/>
      <c r="D25" s="114"/>
      <c r="E25" s="1"/>
    </row>
    <row r="26" spans="1:5" x14ac:dyDescent="0.25">
      <c r="A26" s="1"/>
      <c r="B26" s="66" t="s">
        <v>194</v>
      </c>
      <c r="C26" s="23">
        <f>(C21-C22)*(1+'Fane 15. Nøgletal'!C10)</f>
        <v>74220887.193689495</v>
      </c>
      <c r="D26" s="14" t="s">
        <v>3</v>
      </c>
      <c r="E26" s="1"/>
    </row>
    <row r="27" spans="1:5" x14ac:dyDescent="0.25">
      <c r="A27" s="1"/>
      <c r="B27" s="66" t="s">
        <v>199</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2" t="s">
        <v>164</v>
      </c>
      <c r="C30" s="113"/>
      <c r="D30" s="114"/>
      <c r="E30" s="1"/>
    </row>
    <row r="31" spans="1:5" x14ac:dyDescent="0.25">
      <c r="A31" s="1"/>
      <c r="B31" s="66" t="s">
        <v>201</v>
      </c>
      <c r="C31" s="23">
        <f>(C26-C27)*(1+'Fane 15. Nøgletal'!C10)</f>
        <v>79141732.014631107</v>
      </c>
      <c r="D31" s="14" t="s">
        <v>3</v>
      </c>
      <c r="E31" s="1"/>
    </row>
    <row r="32" spans="1:5" x14ac:dyDescent="0.25">
      <c r="A32" s="1"/>
      <c r="B32" s="66" t="s">
        <v>200</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NCTH5Jl2SX5TPUYnohZlMiU4fOQBnRShxgAczMe5GiTTXEp9LvLNw8MMxbfiG+qJybQF1RRvrb6eNrizjtew==" saltValue="+lfGngugRl1ogf6gmUqaf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45</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2" t="s">
        <v>10</v>
      </c>
      <c r="C8" s="114"/>
      <c r="D8" s="1"/>
    </row>
    <row r="9" spans="1:4" x14ac:dyDescent="0.25">
      <c r="A9" s="1"/>
      <c r="B9" s="66" t="s">
        <v>165</v>
      </c>
      <c r="C9" s="22">
        <v>0</v>
      </c>
      <c r="D9" s="1"/>
    </row>
    <row r="10" spans="1:4" x14ac:dyDescent="0.25">
      <c r="A10" s="1"/>
      <c r="B10" s="33"/>
      <c r="C10" s="19"/>
      <c r="D10" s="1"/>
    </row>
    <row r="11" spans="1:4" x14ac:dyDescent="0.25">
      <c r="A11" s="1"/>
      <c r="B11" s="116" t="s">
        <v>221</v>
      </c>
      <c r="C11" s="117"/>
      <c r="D11" s="1"/>
    </row>
    <row r="12" spans="1:4" x14ac:dyDescent="0.25">
      <c r="A12" s="1"/>
      <c r="B12" s="118"/>
      <c r="C12" s="119"/>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RuESmujUtnF8DFwNUhiA4EDyQyzCAAG2sMFkDXFgQpDWUXLdmZ8Lu1VVAoSzbPJhsZ/2SYlN2n73fGNxxX+OsQ==" saltValue="a4FJOB+qlExAvxAP23XCJ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2024-08-30T11:07:16Z</dcterms:modified>
</cp:coreProperties>
</file>