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enne_projektmappe" defaultThemeVersion="124226"/>
  <mc:AlternateContent xmlns:mc="http://schemas.openxmlformats.org/markup-compatibility/2006">
    <mc:Choice Requires="x15">
      <x15ac:absPath xmlns:x15ac="http://schemas.microsoft.com/office/spreadsheetml/2010/11/ac" url="E:\VAND\Sagsbehandling\Drikkevand\Gilleleje Vandværk a.m.b.a. (V062)\ØR2025\"/>
    </mc:Choice>
  </mc:AlternateContent>
  <xr:revisionPtr revIDLastSave="0" documentId="13_ncr:1_{FF8D9541-36AB-4BA9-ADB9-63C09A6CC976}"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Fane21">'Fane 2.1. Økonomisk ramme 2025'!$B$8:$D$27</definedName>
    <definedName name="Fane21total">'Fane 2.1. Økonomisk ramme 2025'!$C$27</definedName>
    <definedName name="Fane22">'Fane 2.2. Økonomisk ramme 2026'!$B$8:$D$19</definedName>
    <definedName name="Fane22total">'Fane 2.2. Økonomisk ramme 2026'!$C$19</definedName>
    <definedName name="Fane23">'Fane 2.3. Økonomisk ramme 2027'!$B$8:$D$19</definedName>
    <definedName name="Fane23total">'Fane 2.3. Økonomisk ramme 2027'!$C$19</definedName>
    <definedName name="Fane24">'Fane 2.4. Økonomisk ramme 2028'!$B$8:$D$17</definedName>
    <definedName name="Fane24total">'Fane 2.4. Økonomisk ramme 2028'!$C$17</definedName>
    <definedName name="Fane3total">'Fane 3. Omkostninger i ØR2024'!#REF!</definedName>
    <definedName name="Tabel_Fane_10">'Fane 10. Bortfald'!$B$8:$F$12</definedName>
    <definedName name="Tabel_Fane_2_1">'Fane 2.1. Økonomisk ramme 2025'!$B$8:$D$27</definedName>
    <definedName name="Tabel_Fane_2_2">'Fane 2.2. Økonomisk ramme 2026'!$B$8:$D$19</definedName>
    <definedName name="Tabel_Fane_2_3">'Fane 2.3. Økonomisk ramme 2027'!$B$8:$D$19</definedName>
    <definedName name="Tabel_Fane_2_4">'Fane 2.4. Økonomisk ramme 2028'!$B$8:$D$17</definedName>
    <definedName name="Tabel_Fane_3">'Fane 3. Omkostninger i ØR2024'!$B$8:$D$28</definedName>
    <definedName name="Tabel_Fane_9">'Fane 9. Tilknyttet virksomhed'!$B$8:$F$12</definedName>
    <definedName name="Z_61068CEC_D951_4EA8_B2F0_E3FAF0E2CE33_.wvu.Cols" localSheetId="1" hidden="1">'Fane 2.1. Økonomisk ramme 2025'!#REF!</definedName>
    <definedName name="Z_61068CEC_D951_4EA8_B2F0_E3FAF0E2CE33_.wvu.Cols" localSheetId="2" hidden="1">'Fane 2.2. Økonomisk ramme 2026'!#REF!</definedName>
    <definedName name="Z_61068CEC_D951_4EA8_B2F0_E3FAF0E2CE33_.wvu.Cols" localSheetId="3" hidden="1">'Fane 2.3. Økonomisk ramme 2027'!#REF!</definedName>
    <definedName name="Z_61068CEC_D951_4EA8_B2F0_E3FAF0E2CE33_.wvu.Cols" localSheetId="4" hidden="1">'Fane 2.4. Økonomisk ramme 2028'!#REF!</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24" i="16" l="1"/>
  <c r="C9" i="2" l="1"/>
  <c r="F10" i="9" l="1"/>
  <c r="E11" i="13" l="1"/>
  <c r="C16" i="16" l="1"/>
  <c r="C15" i="16"/>
  <c r="C17" i="16" l="1"/>
  <c r="C16" i="5"/>
  <c r="C18" i="4"/>
  <c r="C18" i="3"/>
  <c r="C26" i="2"/>
  <c r="J11" i="9" l="1"/>
  <c r="H11" i="9"/>
  <c r="C28" i="16" l="1"/>
  <c r="C30" i="16" s="1"/>
  <c r="C16" i="3" l="1"/>
  <c r="C24" i="2"/>
  <c r="C18" i="15"/>
  <c r="C11" i="12" l="1"/>
  <c r="C12" i="12" s="1"/>
  <c r="E11" i="12"/>
  <c r="E12" i="12" s="1"/>
  <c r="E15" i="11"/>
  <c r="E16" i="11" s="1"/>
  <c r="C15" i="11"/>
  <c r="C16" i="11" s="1"/>
  <c r="C18" i="7"/>
  <c r="C19" i="7" s="1"/>
  <c r="C14" i="5" l="1"/>
  <c r="C14" i="4"/>
  <c r="C14" i="3"/>
  <c r="F11" i="9"/>
  <c r="E10" i="10" s="1"/>
  <c r="C12" i="2" l="1"/>
  <c r="C10" i="10" l="1"/>
  <c r="C16" i="10" l="1"/>
  <c r="C17" i="10" s="1"/>
  <c r="E12" i="13" l="1"/>
  <c r="C11" i="13"/>
  <c r="C12" i="13" s="1"/>
  <c r="C11" i="2" l="1"/>
  <c r="C19" i="2" l="1"/>
  <c r="C20" i="2"/>
  <c r="C21" i="2" l="1"/>
  <c r="C22" i="2" s="1"/>
  <c r="C17" i="2" l="1"/>
  <c r="E16" i="10" l="1"/>
  <c r="E17" i="10" s="1"/>
  <c r="C10" i="2" l="1"/>
  <c r="C13" i="2" s="1"/>
  <c r="C14" i="2" l="1"/>
  <c r="C15" i="2" s="1"/>
  <c r="C27" i="2" s="1"/>
  <c r="C9" i="3" l="1"/>
  <c r="C10" i="3" s="1"/>
  <c r="C11" i="3" l="1"/>
  <c r="C12" i="3" s="1"/>
  <c r="C19" i="3" l="1"/>
  <c r="C9" i="4"/>
  <c r="C10" i="4" s="1"/>
  <c r="C11" i="4" l="1"/>
  <c r="C12" i="4" s="1"/>
  <c r="C19" i="4" s="1"/>
  <c r="C9" i="5" l="1"/>
  <c r="C10" i="5" l="1"/>
  <c r="C11" i="5" s="1"/>
  <c r="C12" i="5" s="1"/>
  <c r="C17" i="5" s="1"/>
</calcChain>
</file>

<file path=xl/sharedStrings.xml><?xml version="1.0" encoding="utf-8"?>
<sst xmlns="http://schemas.openxmlformats.org/spreadsheetml/2006/main" count="335" uniqueCount="146">
  <si>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</si>
  <si>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</si>
  <si>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</si>
  <si>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</si>
  <si>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</si>
  <si>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</si>
  <si>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</si>
  <si>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</si>
  <si>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</si>
  <si>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</si>
  <si>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</si>
  <si>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</si>
  <si>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</si>
  <si>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</si>
  <si>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</si>
  <si>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</si>
  <si>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</si>
  <si>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</si>
  <si>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</si>
  <si>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</si>
  <si>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</si>
  <si>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</si>
  <si>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</si>
  <si>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</si>
  <si>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</si>
  <si>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</si>
  <si>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</si>
  <si>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</si>
  <si>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</si>
  <si>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</si>
  <si>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</si>
  <si>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Varige tillæg</t>
  </si>
  <si>
    <t>Engangstillæg</t>
  </si>
  <si>
    <t>Engangstillæg i alt</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</si>
  <si>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</si>
  <si>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</si>
  <si>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</si>
  <si>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</si>
  <si>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</si>
  <si>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</si>
  <si>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</si>
  <si>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</si>
  <si>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</si>
  <si>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</si>
  <si>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</si>
  <si>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</si>
  <si>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</si>
  <si>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</si>
  <si>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</si>
  <si>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Beskrivelse af tilknyttet virksomhed</t>
  </si>
  <si>
    <t>Kontrol med overholdelse af økonomiske rammer</t>
  </si>
  <si>
    <t>Kontrol med overholdelse af den økonomiske ramme</t>
  </si>
  <si>
    <t>Videreførte omkostninger fra den økonomiske ramme for 2024</t>
  </si>
  <si>
    <t>Økonomisk ramme for 2025</t>
  </si>
  <si>
    <t>Tidligere opgjorte over/underdækninger</t>
  </si>
  <si>
    <t>Kontrol med de økonomiske rammer til indregning</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</si>
  <si>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</si>
  <si>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</si>
  <si>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</si>
  <si>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</si>
  <si>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</si>
  <si>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Effektiviseringskrav på engangstillæg</t>
  </si>
  <si>
    <t xml:space="preserve">Anlægsprojekter (§ 19) </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</si>
  <si>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</si>
  <si>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</si>
  <si>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</si>
  <si>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</si>
  <si>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</si>
  <si>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</si>
  <si>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</si>
  <si>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</si>
  <si>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</si>
  <si>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</si>
  <si>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</si>
  <si>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</si>
  <si>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</si>
  <si>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</si>
  <si>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</si>
  <si>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</si>
  <si>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</si>
  <si>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</si>
  <si>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</si>
  <si>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</si>
  <si>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</si>
  <si>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</si>
  <si>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</si>
  <si>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</si>
  <si>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Fane 7</t>
  </si>
  <si>
    <t>Vejledende økonomisk ramme for 2027</t>
  </si>
  <si>
    <t>Videreførte omkostninger fra den økonomiske ramme for 2026</t>
  </si>
  <si>
    <t>Økonomisk ramme for 2027</t>
  </si>
  <si>
    <t>Bortfald eller nedsættelse i alt i 2023-prisniveau</t>
  </si>
  <si>
    <t>Tilknyttet virksomhed under hovedvirksomheden i alt (2023-prisniveau)</t>
  </si>
  <si>
    <t>Prisudvikling til brug for nye omkostninger i ØR2024</t>
  </si>
  <si>
    <t>Nye tillæg i alt i 2023-prisniveau</t>
  </si>
  <si>
    <t>Fane 2.1: Samlet økonomisk ramme for 2025</t>
  </si>
  <si>
    <t>Fane 2.2: Samlet økonomisk ramme for 2026</t>
  </si>
  <si>
    <t>Fane 2.3: Samlet økonomisk ramme for 2027</t>
  </si>
  <si>
    <t>Fane 2.4: Samlet økonomisk ramme for 2028</t>
  </si>
  <si>
    <t>Fane 3: Videreførte omkostninger fra den økonomiske ramme for 2024</t>
  </si>
  <si>
    <t>Videreførte omkostninger fra den økonomiske ramme for 2027</t>
  </si>
  <si>
    <t>Økonomisk ramme for 2028</t>
  </si>
  <si>
    <t>Oversigt over den økonomiske ramme for 2024</t>
  </si>
  <si>
    <t>Faktiske ikke-påvirkelige omkostninger i 2023</t>
  </si>
  <si>
    <t>Ikke-påvirkelige omkostninger i 2023-prisniveau</t>
  </si>
  <si>
    <t>Ikke-påvirkelige omkostninger i 2025-prisniveau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</si>
  <si>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</si>
  <si>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</si>
  <si>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</si>
  <si>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</si>
  <si>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</si>
  <si>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</si>
  <si>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Samlet økonomisk ramme for 2025</t>
  </si>
  <si>
    <t>Vejledende økonomisk ramme for 2028</t>
  </si>
  <si>
    <t>Omkostninger i 2023</t>
  </si>
  <si>
    <t>Samlet økonomisk ramme for 2026</t>
  </si>
  <si>
    <t>Omkostninger i ØR2024</t>
  </si>
  <si>
    <t>Kontrol af den økonomiske ramme for 2024</t>
  </si>
  <si>
    <t>Til økonomiske rammer for 2025-2026</t>
  </si>
  <si>
    <t>Anlægsprojekter igangsat senest 1. marts 2016</t>
  </si>
  <si>
    <t>Fane 5: Kontrol med overholdelse af den økonomiske ramme for 2023</t>
  </si>
  <si>
    <t>Over/underdækning i 2021</t>
  </si>
  <si>
    <t>Over/underdækning i 2022</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</si>
  <si>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</si>
  <si>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2025-2026 vedr. overdækning i 2022</t>
  </si>
  <si>
    <t>Evt. overdækning i 2022</t>
  </si>
  <si>
    <t>Evt. underdækning i 2021</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</si>
  <si>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</si>
  <si>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</si>
  <si>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</si>
  <si>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</si>
  <si>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</si>
  <si>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Prisudvikling til brug for ØR2023-2024</t>
  </si>
  <si>
    <t>Bortfald eller nedsættelse i alt i 2025-prisniveau</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</si>
  <si>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</si>
  <si>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</si>
  <si>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</si>
  <si>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</si>
  <si>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</si>
  <si>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</si>
  <si>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Afgift for ledningsført vand</t>
  </si>
  <si>
    <t>Afgift til Forsyningssekretariatet</t>
  </si>
  <si>
    <t>Køb af ydelser og produkter fra andre vandselskaber reguleret af vandsektorloven</t>
  </si>
  <si>
    <t>Ejendomsskatter</t>
  </si>
  <si>
    <t>Øvrige afgifter</t>
  </si>
  <si>
    <t>Fradrag i de økonomiske rammer for 2025-2026 vedr. en evt. overdækning 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</si>
</sst>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0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0" fontId="8" fillId="4" borderId="1" xfId="0" applyFont="1" applyFill="1" applyBorder="1" applyAlignment="1" applyProtection="1">
      <alignment horizontal="left"/>
    </xf>
    <xf numFmtId="10" fontId="8" fillId="0" borderId="1" xfId="3" applyNumberFormat="1" applyFont="1" applyFill="1" applyBorder="1" applyAlignment="1" applyProtection="1"/>
    <xf numFmtId="0" fontId="8" fillId="0" borderId="1" xfId="0" applyFont="1" applyFill="1" applyBorder="1" applyAlignment="1" applyProtection="1"/>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3" fontId="8" fillId="4" borderId="1" xfId="0" applyNumberFormat="1" applyFont="1" applyFill="1" applyBorder="1" applyAlignment="1" applyProtection="1">
      <alignment horizontal="right"/>
    </xf>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9" t="s">
        <v>4</v>
      </c>
      <c r="D6" s="79"/>
      <c r="E6" s="79"/>
      <c r="F6" s="79"/>
      <c r="G6" s="3"/>
    </row>
    <row r="7" spans="1:7" ht="15" customHeight="1" x14ac:dyDescent="0.25">
      <c r="A7" s="1"/>
      <c r="B7" s="3"/>
      <c r="C7" s="79"/>
      <c r="D7" s="79"/>
      <c r="E7" s="79"/>
      <c r="F7" s="79"/>
      <c r="G7" s="3"/>
    </row>
    <row r="8" spans="1:7" ht="15.75" x14ac:dyDescent="0.25">
      <c r="A8" s="1"/>
      <c r="B8" s="4"/>
      <c r="C8" s="81" t="s">
        <v>118</v>
      </c>
      <c r="D8" s="81"/>
      <c r="E8" s="81"/>
      <c r="F8" s="81"/>
      <c r="G8" s="1"/>
    </row>
    <row r="9" spans="1:7" x14ac:dyDescent="0.25">
      <c r="A9" s="1"/>
      <c r="B9" s="5"/>
      <c r="C9" s="5"/>
      <c r="D9" s="5"/>
      <c r="E9" s="5"/>
      <c r="F9" s="5"/>
      <c r="G9" s="5"/>
    </row>
    <row r="10" spans="1:7" x14ac:dyDescent="0.25">
      <c r="A10" s="1"/>
      <c r="B10" s="5"/>
      <c r="C10" s="5"/>
      <c r="D10" s="5"/>
      <c r="E10" s="5"/>
      <c r="F10" s="5"/>
      <c r="G10" s="5"/>
    </row>
    <row r="11" spans="1:7" x14ac:dyDescent="0.25">
      <c r="A11" s="1"/>
      <c r="B11" s="5"/>
      <c r="C11" s="80" t="s">
        <v>5</v>
      </c>
      <c r="D11" s="80"/>
      <c r="E11" s="80"/>
      <c r="F11" s="80"/>
      <c r="G11" s="5"/>
    </row>
    <row r="12" spans="1:7" x14ac:dyDescent="0.25">
      <c r="A12" s="1"/>
      <c r="B12" s="1"/>
      <c r="C12" s="1"/>
      <c r="D12" s="1"/>
      <c r="E12" s="1"/>
      <c r="F12" s="1"/>
      <c r="G12" s="1"/>
    </row>
    <row r="13" spans="1:7" x14ac:dyDescent="0.25">
      <c r="A13" s="1"/>
      <c r="B13" s="6" t="s">
        <v>6</v>
      </c>
      <c r="C13" s="76" t="s">
        <v>112</v>
      </c>
      <c r="D13" s="77"/>
      <c r="E13" s="77"/>
      <c r="F13" s="78"/>
      <c r="G13" s="1"/>
    </row>
    <row r="14" spans="1:7" x14ac:dyDescent="0.25">
      <c r="A14" s="1"/>
      <c r="B14" s="6" t="s">
        <v>14</v>
      </c>
      <c r="C14" s="76" t="s">
        <v>115</v>
      </c>
      <c r="D14" s="77"/>
      <c r="E14" s="77"/>
      <c r="F14" s="78"/>
      <c r="G14" s="1"/>
    </row>
    <row r="15" spans="1:7" x14ac:dyDescent="0.25">
      <c r="A15" s="1"/>
      <c r="B15" s="6" t="s">
        <v>25</v>
      </c>
      <c r="C15" s="76" t="s">
        <v>88</v>
      </c>
      <c r="D15" s="77"/>
      <c r="E15" s="77"/>
      <c r="F15" s="78"/>
      <c r="G15" s="1"/>
    </row>
    <row r="16" spans="1:7" x14ac:dyDescent="0.25">
      <c r="A16" s="1"/>
      <c r="B16" s="6" t="s">
        <v>26</v>
      </c>
      <c r="C16" s="76" t="s">
        <v>113</v>
      </c>
      <c r="D16" s="77"/>
      <c r="E16" s="77"/>
      <c r="F16" s="78"/>
      <c r="G16" s="1"/>
    </row>
    <row r="17" spans="1:7" x14ac:dyDescent="0.25">
      <c r="A17" s="1"/>
      <c r="B17" s="6" t="s">
        <v>41</v>
      </c>
      <c r="C17" s="76" t="s">
        <v>116</v>
      </c>
      <c r="D17" s="77"/>
      <c r="E17" s="77"/>
      <c r="F17" s="78"/>
      <c r="G17" s="1"/>
    </row>
    <row r="18" spans="1:7" x14ac:dyDescent="0.25">
      <c r="A18" s="1"/>
      <c r="B18" s="6" t="s">
        <v>7</v>
      </c>
      <c r="C18" s="73" t="s">
        <v>11</v>
      </c>
      <c r="D18" s="74"/>
      <c r="E18" s="74"/>
      <c r="F18" s="75"/>
      <c r="G18" s="1"/>
    </row>
    <row r="19" spans="1:7" x14ac:dyDescent="0.25">
      <c r="A19" s="1"/>
      <c r="B19" s="6" t="s">
        <v>8</v>
      </c>
      <c r="C19" s="67" t="s">
        <v>117</v>
      </c>
      <c r="D19" s="68"/>
      <c r="E19" s="68"/>
      <c r="F19" s="69"/>
      <c r="G19" s="1"/>
    </row>
    <row r="20" spans="1:7" x14ac:dyDescent="0.25">
      <c r="A20" s="1"/>
      <c r="B20" s="6" t="s">
        <v>38</v>
      </c>
      <c r="C20" s="67" t="s">
        <v>65</v>
      </c>
      <c r="D20" s="68"/>
      <c r="E20" s="68"/>
      <c r="F20" s="69"/>
      <c r="G20" s="1"/>
    </row>
    <row r="21" spans="1:7" x14ac:dyDescent="0.25">
      <c r="A21" s="1"/>
      <c r="B21" s="6" t="s">
        <v>87</v>
      </c>
      <c r="C21" s="67" t="s">
        <v>62</v>
      </c>
      <c r="D21" s="68"/>
      <c r="E21" s="68"/>
      <c r="F21" s="69"/>
      <c r="G21" s="1"/>
    </row>
    <row r="22" spans="1:7" x14ac:dyDescent="0.25">
      <c r="A22" s="1"/>
      <c r="B22" s="6" t="s">
        <v>72</v>
      </c>
      <c r="C22" s="67" t="s">
        <v>31</v>
      </c>
      <c r="D22" s="68"/>
      <c r="E22" s="68"/>
      <c r="F22" s="69"/>
      <c r="G22" s="1"/>
    </row>
    <row r="23" spans="1:7" x14ac:dyDescent="0.25">
      <c r="A23" s="1"/>
      <c r="B23" s="6" t="s">
        <v>73</v>
      </c>
      <c r="C23" s="67" t="s">
        <v>32</v>
      </c>
      <c r="D23" s="68"/>
      <c r="E23" s="68"/>
      <c r="F23" s="69"/>
      <c r="G23" s="1"/>
    </row>
    <row r="24" spans="1:7" x14ac:dyDescent="0.25">
      <c r="A24" s="1"/>
      <c r="B24" s="6" t="s">
        <v>9</v>
      </c>
      <c r="C24" s="67" t="s">
        <v>44</v>
      </c>
      <c r="D24" s="68"/>
      <c r="E24" s="68"/>
      <c r="F24" s="69"/>
      <c r="G24" s="1"/>
    </row>
    <row r="25" spans="1:7" x14ac:dyDescent="0.25">
      <c r="A25" s="1"/>
      <c r="B25" s="6" t="s">
        <v>34</v>
      </c>
      <c r="C25" s="67" t="s">
        <v>27</v>
      </c>
      <c r="D25" s="68"/>
      <c r="E25" s="68"/>
      <c r="F25" s="69"/>
      <c r="G25" s="1"/>
    </row>
    <row r="26" spans="1:7" x14ac:dyDescent="0.25">
      <c r="A26" s="1"/>
      <c r="B26" s="6" t="s">
        <v>74</v>
      </c>
      <c r="C26" s="70" t="s">
        <v>39</v>
      </c>
      <c r="D26" s="71"/>
      <c r="E26" s="71"/>
      <c r="F26" s="72"/>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27"/>
      <c r="B51" s="27"/>
      <c r="C51" s="27"/>
      <c r="D51" s="27"/>
      <c r="E51" s="27"/>
      <c r="F51" s="27"/>
      <c r="G51" s="27"/>
    </row>
  </sheetData>
  <sheetProtection algorithmName="SHA-512" hashValue="Sh/KkKms99woIUnDduUTsgNmFYAfILht6DHhDz+gauH/931u6jziR+dpT2jw6fikhXwIIrA+Dg3RzPuCCjtKBA==" saltValue="zbDuVAn88AXZLUKiKq9fc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C14:F14"/>
    <mergeCell ref="C6:F7"/>
    <mergeCell ref="C19:F19"/>
    <mergeCell ref="C11:F11"/>
    <mergeCell ref="C8:F8"/>
    <mergeCell ref="C15:F15"/>
    <mergeCell ref="C16:F16"/>
    <mergeCell ref="C13:F13"/>
    <mergeCell ref="C17:F17"/>
    <mergeCell ref="C25:F25"/>
    <mergeCell ref="C26:F26"/>
    <mergeCell ref="C18:F18"/>
    <mergeCell ref="C21:F21"/>
    <mergeCell ref="C22:F22"/>
    <mergeCell ref="C24:F24"/>
    <mergeCell ref="C23:F23"/>
    <mergeCell ref="C20:F20"/>
  </mergeCells>
  <hyperlinks>
    <hyperlink ref="C14:F14" location="'Fane 2.2. Økonomisk ramme 2026'!A1" display="Samlet økonomisk ramme for 2026" xr:uid="{00000000-0004-0000-0000-000000000000}"/>
    <hyperlink ref="C22:F22" location="'Fane 7.1. Varige tillæg'!A1" display="Varige tillæg" xr:uid="{00000000-0004-0000-0000-000001000000}"/>
    <hyperlink ref="C24:F24" location="'Fane 9. Tilknyttet virksomhed'!A1" display="Tilknyttet virksomhed" xr:uid="{00000000-0004-0000-0000-000002000000}"/>
    <hyperlink ref="C25:F25" location="'Fane 10.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18:F18" location="'Fane 4. Ikke-påvirkelige omk.'!A1" display="Ikke-påvirkelige omkostninger" xr:uid="{00000000-0004-0000-0000-000007000000}"/>
    <hyperlink ref="C19:F19" location="'Fane 5. Kontrol af ØR2022'!A1" display="Kontrol af den økonomiske ramme for 2024" xr:uid="{00000000-0004-0000-0000-000008000000}"/>
    <hyperlink ref="C26:F26" location="'Fane 11. Nøgletal'!A1" display="Nøgletal" xr:uid="{00000000-0004-0000-0000-000009000000}"/>
    <hyperlink ref="C17:F17" location="'Fane 3. Omkostninger i ØR2024'!A1" display="Omkostninger i ØR2024" xr:uid="{00000000-0004-0000-0000-00000A000000}"/>
    <hyperlink ref="C23:F23" location="'Fane 8.2. Engangstillæg'!A1" display="Engangstillæg" xr:uid="{00000000-0004-0000-0000-00000B000000}"/>
    <hyperlink ref="C21:F21" location="'Fane 7. Anlægsprojekter (§ 19)'!A1" display="Anlægsprojekter (§ 19) " xr:uid="{00000000-0004-0000-0000-00000C000000}"/>
    <hyperlink ref="C20:F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 style="2" customWidth="1"/>
    <col min="3" max="3" width="7.5703125" style="2" customWidth="1"/>
    <col min="4" max="4" width="8.7109375" style="2" customWidth="1"/>
    <col min="5" max="5" width="2.42578125" style="2" customWidth="1"/>
    <col min="6" max="6" width="8.7109375" style="2" customWidth="1"/>
    <col min="7" max="7" width="2.42578125" style="2" customWidth="1"/>
    <col min="8" max="8" width="8.7109375" style="2" customWidth="1"/>
    <col min="9" max="9" width="2.42578125" style="2" customWidth="1"/>
    <col min="10" max="10" width="8.7109375" style="2" customWidth="1"/>
    <col min="11" max="11" width="2.425781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2" t="s">
        <v>66</v>
      </c>
      <c r="C3" s="82"/>
      <c r="D3" s="82"/>
      <c r="E3" s="82"/>
      <c r="F3" s="82"/>
      <c r="G3" s="82"/>
      <c r="H3" s="82"/>
      <c r="I3" s="82"/>
      <c r="J3" s="82"/>
      <c r="K3" s="82"/>
      <c r="L3" s="1"/>
    </row>
    <row r="4" spans="1:12" ht="15" customHeight="1" x14ac:dyDescent="0.25">
      <c r="A4" s="1"/>
      <c r="B4" s="82"/>
      <c r="C4" s="82"/>
      <c r="D4" s="82"/>
      <c r="E4" s="82"/>
      <c r="F4" s="82"/>
      <c r="G4" s="82"/>
      <c r="H4" s="82"/>
      <c r="I4" s="82"/>
      <c r="J4" s="82"/>
      <c r="K4" s="8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6" t="s">
        <v>60</v>
      </c>
      <c r="C8" s="87"/>
      <c r="D8" s="87"/>
      <c r="E8" s="87"/>
      <c r="F8" s="87"/>
      <c r="G8" s="87"/>
      <c r="H8" s="87"/>
      <c r="I8" s="87"/>
      <c r="J8" s="87"/>
      <c r="K8" s="88"/>
      <c r="L8" s="1"/>
    </row>
    <row r="9" spans="1:12" ht="39.75" customHeight="1" x14ac:dyDescent="0.25">
      <c r="A9" s="1"/>
      <c r="B9" s="38" t="s">
        <v>0</v>
      </c>
      <c r="C9" s="16" t="s">
        <v>1</v>
      </c>
      <c r="D9" s="98" t="s">
        <v>63</v>
      </c>
      <c r="E9" s="99"/>
      <c r="F9" s="98" t="s">
        <v>2</v>
      </c>
      <c r="G9" s="99"/>
      <c r="H9" s="98" t="s">
        <v>64</v>
      </c>
      <c r="I9" s="99"/>
      <c r="J9" s="98" t="s">
        <v>21</v>
      </c>
      <c r="K9" s="99"/>
      <c r="L9" s="1"/>
    </row>
    <row r="10" spans="1:12" x14ac:dyDescent="0.25">
      <c r="A10" s="1"/>
      <c r="B10" s="45" t="s">
        <v>137</v>
      </c>
      <c r="C10" s="53">
        <v>0</v>
      </c>
      <c r="D10" s="8">
        <v>0</v>
      </c>
      <c r="E10" s="12" t="s">
        <v>3</v>
      </c>
      <c r="F10" s="8">
        <f>IFERROR(D10/C10,0)</f>
        <v>0</v>
      </c>
      <c r="G10" s="12" t="s">
        <v>3</v>
      </c>
      <c r="H10" s="8">
        <v>0</v>
      </c>
      <c r="I10" s="12" t="s">
        <v>3</v>
      </c>
      <c r="J10" s="8">
        <v>0</v>
      </c>
      <c r="K10" s="12" t="s">
        <v>3</v>
      </c>
      <c r="L10" s="1"/>
    </row>
    <row r="11" spans="1:12" x14ac:dyDescent="0.25">
      <c r="A11" s="1"/>
      <c r="B11" s="59" t="s">
        <v>134</v>
      </c>
      <c r="C11" s="60"/>
      <c r="D11" s="61"/>
      <c r="E11" s="61"/>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hidden="1" x14ac:dyDescent="0.25">
      <c r="A49" s="27"/>
      <c r="B49" s="27"/>
      <c r="C49" s="27"/>
      <c r="D49" s="27"/>
      <c r="E49" s="27"/>
      <c r="F49" s="27"/>
      <c r="G49" s="27"/>
      <c r="H49" s="27"/>
      <c r="I49" s="27"/>
      <c r="J49" s="27"/>
      <c r="K49" s="27"/>
      <c r="L49" s="27"/>
    </row>
    <row r="50" spans="1:12" hidden="1" x14ac:dyDescent="0.25"/>
    <row r="51" spans="1:12" hidden="1" x14ac:dyDescent="0.25"/>
    <row r="52" spans="1:12" hidden="1" x14ac:dyDescent="0.25"/>
  </sheetData>
  <sheetProtection algorithmName="SHA-512" hashValue="j/3FrGToVLNyMUFMqLQaHr/1KdJZPtYo58T/6L8opbmR9CMm6ARqGTNhb8adJ2JjofrLp563VtJid1+LaWr0fA==" saltValue="I702eShp0/cdvhd8cC+/Eg=="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67</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28</v>
      </c>
      <c r="C8" s="20"/>
      <c r="D8" s="20"/>
      <c r="E8" s="20"/>
      <c r="F8" s="66"/>
      <c r="G8" s="1"/>
    </row>
    <row r="9" spans="1:7" ht="17.25" customHeight="1" x14ac:dyDescent="0.25">
      <c r="A9" s="1"/>
      <c r="B9" s="62" t="s">
        <v>15</v>
      </c>
      <c r="C9" s="48" t="s">
        <v>10</v>
      </c>
      <c r="D9" s="63"/>
      <c r="E9" s="48" t="s">
        <v>22</v>
      </c>
      <c r="F9" s="26"/>
      <c r="G9" s="1"/>
    </row>
    <row r="10" spans="1:7" x14ac:dyDescent="0.25">
      <c r="A10" s="1"/>
      <c r="B10" s="19" t="s">
        <v>119</v>
      </c>
      <c r="C10" s="18">
        <f>'Fane 7. Anlægsprojekter (§ 19)'!H11</f>
        <v>0</v>
      </c>
      <c r="D10" s="12" t="s">
        <v>3</v>
      </c>
      <c r="E10" s="8">
        <f>SUM('Fane 7. Anlægsprojekter (§ 19)'!F11,'Fane 7. Anlægsprojekter (§ 19)'!J11)</f>
        <v>0</v>
      </c>
      <c r="F10" s="12" t="s">
        <v>3</v>
      </c>
      <c r="G10" s="1"/>
    </row>
    <row r="11" spans="1:7" x14ac:dyDescent="0.25">
      <c r="A11" s="1"/>
      <c r="B11" s="19"/>
      <c r="C11" s="18"/>
      <c r="D11" s="12" t="s">
        <v>3</v>
      </c>
      <c r="E11" s="8"/>
      <c r="F11" s="12" t="s">
        <v>3</v>
      </c>
      <c r="G11" s="1"/>
    </row>
    <row r="12" spans="1:7" x14ac:dyDescent="0.25">
      <c r="A12" s="1"/>
      <c r="B12" s="19"/>
      <c r="C12" s="18"/>
      <c r="D12" s="12" t="s">
        <v>3</v>
      </c>
      <c r="E12" s="8"/>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65" t="s">
        <v>94</v>
      </c>
      <c r="C16" s="10">
        <f>SUM(C10:C15)</f>
        <v>0</v>
      </c>
      <c r="D16" s="11" t="s">
        <v>3</v>
      </c>
      <c r="E16" s="10">
        <f>SUM(E10:E15)</f>
        <v>0</v>
      </c>
      <c r="F16" s="11" t="s">
        <v>3</v>
      </c>
      <c r="G16" s="1"/>
    </row>
    <row r="17" spans="1:7" x14ac:dyDescent="0.25">
      <c r="A17" s="1"/>
      <c r="B17" s="65" t="s">
        <v>106</v>
      </c>
      <c r="C17" s="10">
        <f>C16*(1+'Fane 11. Nøgletal'!C11)</f>
        <v>0</v>
      </c>
      <c r="D17" s="11" t="s">
        <v>3</v>
      </c>
      <c r="E17" s="10">
        <f>E16*(1+'Fane 11. Nøgletal'!C11)</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27"/>
      <c r="B50" s="27"/>
      <c r="C50" s="27"/>
      <c r="D50" s="27"/>
      <c r="E50" s="27"/>
      <c r="F50" s="27"/>
      <c r="G50" s="27"/>
    </row>
    <row r="51" spans="1:7" hidden="1" x14ac:dyDescent="0.25">
      <c r="A51" s="27"/>
      <c r="B51" s="27"/>
      <c r="C51" s="27"/>
      <c r="D51" s="27"/>
      <c r="E51" s="27"/>
      <c r="F51" s="27"/>
      <c r="G51" s="27"/>
    </row>
    <row r="52" spans="1:7" hidden="1" x14ac:dyDescent="0.25">
      <c r="A52" s="27"/>
      <c r="B52" s="27"/>
      <c r="C52" s="27"/>
      <c r="D52" s="27"/>
      <c r="E52" s="27"/>
      <c r="F52" s="27"/>
      <c r="G52" s="27"/>
    </row>
    <row r="53" spans="1:7" hidden="1" x14ac:dyDescent="0.25"/>
    <row r="54" spans="1:7" hidden="1" x14ac:dyDescent="0.25"/>
  </sheetData>
  <sheetProtection algorithmName="SHA-512" hashValue="v09sV3C0MpEaP9PFAV1uhVEaZnTsoGKeKGM0bWsJ0Q4oZ5pQMpPGly4U5F43MvsBqrmGNqeZxA7rYcHPYudsUg==" saltValue="TT0Wm2gxl87/Xjr6kOAbbA=="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rintOptions headings="1"/>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68</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6" t="s">
        <v>109</v>
      </c>
      <c r="C8" s="87"/>
      <c r="D8" s="87"/>
      <c r="E8" s="87"/>
      <c r="F8" s="88"/>
      <c r="G8" s="1"/>
    </row>
    <row r="9" spans="1:7" x14ac:dyDescent="0.25">
      <c r="A9" s="1"/>
      <c r="B9" s="62" t="s">
        <v>15</v>
      </c>
      <c r="C9" s="48" t="s">
        <v>10</v>
      </c>
      <c r="D9" s="63"/>
      <c r="E9" s="48" t="s">
        <v>22</v>
      </c>
      <c r="F9" s="26"/>
      <c r="G9" s="1"/>
    </row>
    <row r="10" spans="1:7" x14ac:dyDescent="0.25">
      <c r="A10" s="1"/>
      <c r="B10" s="19"/>
      <c r="C10" s="18"/>
      <c r="D10" s="12" t="s">
        <v>3</v>
      </c>
      <c r="E10" s="18"/>
      <c r="F10" s="12" t="s">
        <v>3</v>
      </c>
      <c r="G10" s="1"/>
    </row>
    <row r="11" spans="1:7" x14ac:dyDescent="0.25">
      <c r="A11" s="1"/>
      <c r="B11" s="19"/>
      <c r="C11" s="18"/>
      <c r="D11" s="12" t="s">
        <v>3</v>
      </c>
      <c r="E11" s="18"/>
      <c r="F11" s="12" t="s">
        <v>3</v>
      </c>
      <c r="G11" s="1"/>
    </row>
    <row r="12" spans="1:7" x14ac:dyDescent="0.25">
      <c r="A12" s="1"/>
      <c r="B12" s="19"/>
      <c r="C12" s="18"/>
      <c r="D12" s="12" t="s">
        <v>3</v>
      </c>
      <c r="E12" s="18"/>
      <c r="F12" s="12" t="s">
        <v>3</v>
      </c>
      <c r="G12" s="1"/>
    </row>
    <row r="13" spans="1:7" x14ac:dyDescent="0.25">
      <c r="A13" s="1"/>
      <c r="B13" s="19"/>
      <c r="C13" s="18"/>
      <c r="D13" s="12" t="s">
        <v>3</v>
      </c>
      <c r="E13" s="18"/>
      <c r="F13" s="12" t="s">
        <v>3</v>
      </c>
      <c r="G13" s="1"/>
    </row>
    <row r="14" spans="1:7" x14ac:dyDescent="0.25">
      <c r="A14" s="1"/>
      <c r="B14" s="19"/>
      <c r="C14" s="18"/>
      <c r="D14" s="12" t="s">
        <v>3</v>
      </c>
      <c r="E14" s="18"/>
      <c r="F14" s="12" t="s">
        <v>3</v>
      </c>
      <c r="G14" s="1"/>
    </row>
    <row r="15" spans="1:7" x14ac:dyDescent="0.25">
      <c r="A15" s="1"/>
      <c r="B15" s="65" t="s">
        <v>107</v>
      </c>
      <c r="C15" s="10">
        <f>SUM(C10:C14)</f>
        <v>0</v>
      </c>
      <c r="D15" s="11" t="s">
        <v>3</v>
      </c>
      <c r="E15" s="10">
        <f>SUM(E10:E14)</f>
        <v>0</v>
      </c>
      <c r="F15" s="11" t="s">
        <v>3</v>
      </c>
      <c r="G15" s="1"/>
    </row>
    <row r="16" spans="1:7" x14ac:dyDescent="0.25">
      <c r="A16" s="1"/>
      <c r="B16" s="65" t="s">
        <v>108</v>
      </c>
      <c r="C16" s="10">
        <f>C15*(1+'Fane 11. Nøgletal'!C11)^2</f>
        <v>0</v>
      </c>
      <c r="D16" s="11" t="s">
        <v>3</v>
      </c>
      <c r="E16" s="10">
        <f>E15*(1+'Fane 11. Nøgletal'!C11)^2</f>
        <v>0</v>
      </c>
      <c r="F16" s="11" t="s">
        <v>3</v>
      </c>
      <c r="G16" s="1"/>
    </row>
    <row r="17" spans="1:7" x14ac:dyDescent="0.25">
      <c r="A17" s="1"/>
      <c r="B17" s="1"/>
      <c r="C17" s="1"/>
      <c r="D17" s="1"/>
      <c r="E17" s="1"/>
      <c r="F17" s="1"/>
      <c r="G17" s="1"/>
    </row>
    <row r="18" spans="1:7" x14ac:dyDescent="0.25">
      <c r="A18" s="1"/>
      <c r="B18" s="100"/>
      <c r="C18" s="100"/>
      <c r="D18" s="100"/>
      <c r="E18" s="100"/>
      <c r="F18" s="100"/>
      <c r="G18" s="1"/>
    </row>
    <row r="19" spans="1:7" x14ac:dyDescent="0.25">
      <c r="A19" s="1"/>
      <c r="B19" s="29"/>
      <c r="C19" s="29"/>
      <c r="D19" s="29"/>
      <c r="E19" s="29"/>
      <c r="F19" s="30"/>
      <c r="G19" s="1"/>
    </row>
    <row r="20" spans="1:7" x14ac:dyDescent="0.25">
      <c r="A20" s="1"/>
      <c r="B20" s="31"/>
      <c r="C20" s="32"/>
      <c r="D20" s="33"/>
      <c r="E20" s="32"/>
      <c r="F20" s="33"/>
      <c r="G20" s="1"/>
    </row>
    <row r="21" spans="1:7" x14ac:dyDescent="0.25">
      <c r="A21" s="1"/>
      <c r="B21" s="34"/>
      <c r="C21" s="35"/>
      <c r="D21" s="36"/>
      <c r="E21" s="35"/>
      <c r="F21" s="36"/>
      <c r="G21" s="1"/>
    </row>
    <row r="22" spans="1:7" x14ac:dyDescent="0.25">
      <c r="A22" s="1"/>
      <c r="B22" s="34"/>
      <c r="C22" s="35"/>
      <c r="D22" s="36"/>
      <c r="E22" s="35"/>
      <c r="F22" s="36"/>
      <c r="G22" s="1"/>
    </row>
    <row r="23" spans="1:7" x14ac:dyDescent="0.25">
      <c r="A23" s="1"/>
      <c r="B23" s="28"/>
      <c r="C23" s="28"/>
      <c r="D23" s="28"/>
      <c r="E23" s="28"/>
      <c r="F23" s="28"/>
      <c r="G23" s="1"/>
    </row>
    <row r="24" spans="1:7" x14ac:dyDescent="0.25">
      <c r="A24" s="1"/>
      <c r="B24" s="100"/>
      <c r="C24" s="100"/>
      <c r="D24" s="100"/>
      <c r="E24" s="100"/>
      <c r="F24" s="100"/>
      <c r="G24" s="1"/>
    </row>
    <row r="25" spans="1:7" x14ac:dyDescent="0.25">
      <c r="A25" s="1"/>
      <c r="B25" s="29"/>
      <c r="C25" s="29"/>
      <c r="D25" s="29"/>
      <c r="E25" s="29"/>
      <c r="F25" s="30"/>
      <c r="G25" s="1"/>
    </row>
    <row r="26" spans="1:7" x14ac:dyDescent="0.25">
      <c r="A26" s="1"/>
      <c r="B26" s="31"/>
      <c r="C26" s="32"/>
      <c r="D26" s="33"/>
      <c r="E26" s="32"/>
      <c r="F26" s="33"/>
      <c r="G26" s="1"/>
    </row>
    <row r="27" spans="1:7" x14ac:dyDescent="0.25">
      <c r="A27" s="1"/>
      <c r="B27" s="31"/>
      <c r="C27" s="32"/>
      <c r="D27" s="33"/>
      <c r="E27" s="32"/>
      <c r="F27" s="33"/>
      <c r="G27" s="1"/>
    </row>
    <row r="28" spans="1:7" x14ac:dyDescent="0.25">
      <c r="A28" s="1"/>
      <c r="B28" s="34"/>
      <c r="C28" s="35"/>
      <c r="D28" s="36"/>
      <c r="E28" s="35"/>
      <c r="F28" s="36"/>
      <c r="G28" s="1"/>
    </row>
    <row r="29" spans="1:7" x14ac:dyDescent="0.25">
      <c r="A29" s="1"/>
      <c r="B29" s="34"/>
      <c r="C29" s="35"/>
      <c r="D29" s="36"/>
      <c r="E29" s="35"/>
      <c r="F29" s="36"/>
      <c r="G29" s="1"/>
    </row>
    <row r="30" spans="1:7" x14ac:dyDescent="0.25">
      <c r="A30" s="1"/>
      <c r="B30" s="28"/>
      <c r="C30" s="28"/>
      <c r="D30" s="28"/>
      <c r="E30" s="28"/>
      <c r="F30" s="28"/>
      <c r="G30" s="1"/>
    </row>
    <row r="31" spans="1:7" x14ac:dyDescent="0.25">
      <c r="A31" s="1"/>
      <c r="B31" s="100"/>
      <c r="C31" s="100"/>
      <c r="D31" s="100"/>
      <c r="E31" s="100"/>
      <c r="F31" s="100"/>
      <c r="G31" s="1"/>
    </row>
    <row r="32" spans="1:7" x14ac:dyDescent="0.25">
      <c r="A32" s="1"/>
      <c r="B32" s="29"/>
      <c r="C32" s="29"/>
      <c r="D32" s="29"/>
      <c r="E32" s="29"/>
      <c r="F32" s="30"/>
      <c r="G32" s="1"/>
    </row>
    <row r="33" spans="1:7" x14ac:dyDescent="0.25">
      <c r="A33" s="1"/>
      <c r="B33" s="31"/>
      <c r="C33" s="32"/>
      <c r="D33" s="33"/>
      <c r="E33" s="32"/>
      <c r="F33" s="33"/>
      <c r="G33" s="1"/>
    </row>
    <row r="34" spans="1:7" x14ac:dyDescent="0.25">
      <c r="A34" s="1"/>
      <c r="B34" s="31"/>
      <c r="C34" s="32"/>
      <c r="D34" s="33"/>
      <c r="E34" s="32"/>
      <c r="F34" s="33"/>
      <c r="G34" s="1"/>
    </row>
    <row r="35" spans="1:7" x14ac:dyDescent="0.25">
      <c r="A35" s="1"/>
      <c r="B35" s="34"/>
      <c r="C35" s="35"/>
      <c r="D35" s="36"/>
      <c r="E35" s="35"/>
      <c r="F35" s="36"/>
      <c r="G35" s="1"/>
    </row>
    <row r="36" spans="1:7" x14ac:dyDescent="0.25">
      <c r="A36" s="1"/>
      <c r="B36" s="34"/>
      <c r="C36" s="35"/>
      <c r="D36" s="36"/>
      <c r="E36" s="35"/>
      <c r="F36" s="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2txGHU4pzQQ1NLy9IdPc2cCf57/sdSPG9dxfWVBVHzItPrClqvL+kStwWU0MHR2v4SSL46QF+RWJAK2h4cfdiw==" saltValue="OVPvAG7oQ/DfXTRKn9gLJA=="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8:F8"/>
    <mergeCell ref="B18:F18"/>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69</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x14ac:dyDescent="0.25">
      <c r="A8" s="1"/>
      <c r="B8" s="86" t="s">
        <v>48</v>
      </c>
      <c r="C8" s="87"/>
      <c r="D8" s="87"/>
      <c r="E8" s="87"/>
      <c r="F8" s="88"/>
      <c r="G8" s="1"/>
    </row>
    <row r="9" spans="1:7" ht="15" customHeight="1" x14ac:dyDescent="0.25">
      <c r="A9" s="1"/>
      <c r="B9" s="25" t="s">
        <v>49</v>
      </c>
      <c r="C9" s="101" t="s">
        <v>10</v>
      </c>
      <c r="D9" s="102"/>
      <c r="E9" s="101" t="s">
        <v>22</v>
      </c>
      <c r="F9" s="102"/>
      <c r="G9" s="1"/>
    </row>
    <row r="10" spans="1:7" ht="26.25" x14ac:dyDescent="0.25">
      <c r="A10" s="1"/>
      <c r="B10" s="52" t="s">
        <v>135</v>
      </c>
      <c r="C10" s="8">
        <v>0</v>
      </c>
      <c r="D10" s="12" t="s">
        <v>3</v>
      </c>
      <c r="E10" s="8">
        <v>0</v>
      </c>
      <c r="F10" s="12" t="s">
        <v>3</v>
      </c>
      <c r="G10" s="1"/>
    </row>
    <row r="11" spans="1:7" ht="28.5" customHeight="1" x14ac:dyDescent="0.25">
      <c r="A11" s="1"/>
      <c r="B11" s="17" t="s">
        <v>92</v>
      </c>
      <c r="C11" s="10">
        <f>SUM(C10:C10)</f>
        <v>0</v>
      </c>
      <c r="D11" s="11" t="s">
        <v>3</v>
      </c>
      <c r="E11" s="10">
        <f>SUM(E10:E10)</f>
        <v>0</v>
      </c>
      <c r="F11" s="11" t="s">
        <v>3</v>
      </c>
      <c r="G11" s="1"/>
    </row>
    <row r="12" spans="1:7" ht="27" customHeight="1" x14ac:dyDescent="0.25">
      <c r="A12" s="1"/>
      <c r="B12" s="17" t="s">
        <v>110</v>
      </c>
      <c r="C12" s="10">
        <f>C11*(1+'Fane 11. Nøgletal'!C11)</f>
        <v>0</v>
      </c>
      <c r="D12" s="11" t="s">
        <v>3</v>
      </c>
      <c r="E12" s="10">
        <f>E11*(1+'Fane 11. Nøgletal'!C11)</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hidden="1" x14ac:dyDescent="0.25"/>
    <row r="49" hidden="1" x14ac:dyDescent="0.25"/>
    <row r="50" hidden="1" x14ac:dyDescent="0.25"/>
  </sheetData>
  <sheetProtection algorithmName="SHA-512" hashValue="tuKXapU+1gfx29vWC0tnDSF5X+IANDjou36QS/F/w6juQkoH1fYlkwT29UxJy8WOTaICD7te0Iki9jtbVQAKow==" saltValue="MAiLPiIFSt/j5u1dJMCUN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70</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86" t="s">
        <v>111</v>
      </c>
      <c r="C8" s="87"/>
      <c r="D8" s="87"/>
      <c r="E8" s="87"/>
      <c r="F8" s="88"/>
      <c r="G8" s="1"/>
    </row>
    <row r="9" spans="1:7" x14ac:dyDescent="0.25">
      <c r="A9" s="1"/>
      <c r="B9" s="25" t="s">
        <v>16</v>
      </c>
      <c r="C9" s="64" t="s">
        <v>10</v>
      </c>
      <c r="D9" s="26"/>
      <c r="E9" s="64" t="s">
        <v>22</v>
      </c>
      <c r="F9" s="26"/>
      <c r="G9" s="1"/>
    </row>
    <row r="10" spans="1:7" x14ac:dyDescent="0.25">
      <c r="A10" s="1"/>
      <c r="B10" s="52" t="s">
        <v>136</v>
      </c>
      <c r="C10" s="8">
        <v>0</v>
      </c>
      <c r="D10" s="12" t="s">
        <v>3</v>
      </c>
      <c r="E10" s="8">
        <v>0</v>
      </c>
      <c r="F10" s="12" t="s">
        <v>3</v>
      </c>
      <c r="G10" s="1"/>
    </row>
    <row r="11" spans="1:7" x14ac:dyDescent="0.25">
      <c r="A11" s="1"/>
      <c r="B11" s="65" t="s">
        <v>91</v>
      </c>
      <c r="C11" s="10">
        <f>SUM(C10:C10)</f>
        <v>0</v>
      </c>
      <c r="D11" s="11" t="s">
        <v>3</v>
      </c>
      <c r="E11" s="10">
        <f>SUM(E10:E10)</f>
        <v>0</v>
      </c>
      <c r="F11" s="11" t="s">
        <v>3</v>
      </c>
      <c r="G11" s="1"/>
    </row>
    <row r="12" spans="1:7" x14ac:dyDescent="0.25">
      <c r="A12" s="1"/>
      <c r="B12" s="65" t="s">
        <v>133</v>
      </c>
      <c r="C12" s="10">
        <f>C11*(1+'Fane 11. Nøgletal'!C11)^2</f>
        <v>0</v>
      </c>
      <c r="D12" s="11" t="s">
        <v>3</v>
      </c>
      <c r="E12" s="10">
        <f>E11*(1+'Fane 11. Nøgletal'!C11)^2</f>
        <v>0</v>
      </c>
      <c r="F12" s="11" t="s">
        <v>3</v>
      </c>
      <c r="G12" s="1"/>
    </row>
    <row r="13" spans="1:7" x14ac:dyDescent="0.25">
      <c r="A13" s="1"/>
      <c r="B13" s="1"/>
      <c r="C13" s="1"/>
      <c r="D13" s="1"/>
      <c r="E13" s="1"/>
      <c r="F13" s="1"/>
      <c r="G13" s="1"/>
    </row>
    <row r="14" spans="1:7" x14ac:dyDescent="0.25">
      <c r="A14" s="1"/>
      <c r="B14" s="100"/>
      <c r="C14" s="100"/>
      <c r="D14" s="100"/>
      <c r="E14" s="100"/>
      <c r="F14" s="100"/>
      <c r="G14" s="1"/>
    </row>
    <row r="15" spans="1:7" x14ac:dyDescent="0.25">
      <c r="A15" s="1"/>
      <c r="B15" s="30"/>
      <c r="C15" s="30"/>
      <c r="D15" s="30"/>
      <c r="E15" s="30"/>
      <c r="F15" s="30"/>
      <c r="G15" s="1"/>
    </row>
    <row r="16" spans="1:7" x14ac:dyDescent="0.25">
      <c r="A16" s="1"/>
      <c r="B16" s="31"/>
      <c r="C16" s="37"/>
      <c r="D16" s="33"/>
      <c r="E16" s="37"/>
      <c r="F16" s="33"/>
      <c r="G16" s="1"/>
    </row>
    <row r="17" spans="1:7" x14ac:dyDescent="0.25">
      <c r="A17" s="1"/>
      <c r="B17" s="34"/>
      <c r="C17" s="35"/>
      <c r="D17" s="36"/>
      <c r="E17" s="35"/>
      <c r="F17" s="36"/>
      <c r="G17" s="1"/>
    </row>
    <row r="18" spans="1:7" x14ac:dyDescent="0.25">
      <c r="A18" s="1"/>
      <c r="B18" s="34"/>
      <c r="C18" s="35"/>
      <c r="D18" s="36"/>
      <c r="E18" s="35"/>
      <c r="F18" s="36"/>
      <c r="G18" s="1"/>
    </row>
    <row r="19" spans="1:7" x14ac:dyDescent="0.25">
      <c r="A19" s="1"/>
      <c r="B19" s="28"/>
      <c r="C19" s="28"/>
      <c r="D19" s="28"/>
      <c r="E19" s="28"/>
      <c r="F19" s="28"/>
      <c r="G19" s="1"/>
    </row>
    <row r="20" spans="1:7" x14ac:dyDescent="0.25">
      <c r="A20" s="1"/>
      <c r="B20" s="100"/>
      <c r="C20" s="100"/>
      <c r="D20" s="100"/>
      <c r="E20" s="100"/>
      <c r="F20" s="100"/>
      <c r="G20" s="1"/>
    </row>
    <row r="21" spans="1:7" x14ac:dyDescent="0.25">
      <c r="A21" s="1"/>
      <c r="B21" s="30"/>
      <c r="C21" s="30"/>
      <c r="D21" s="30"/>
      <c r="E21" s="30"/>
      <c r="F21" s="30"/>
      <c r="G21" s="1"/>
    </row>
    <row r="22" spans="1:7" x14ac:dyDescent="0.25">
      <c r="A22" s="1"/>
      <c r="B22" s="31"/>
      <c r="C22" s="37"/>
      <c r="D22" s="33"/>
      <c r="E22" s="37"/>
      <c r="F22" s="33"/>
      <c r="G22" s="1"/>
    </row>
    <row r="23" spans="1:7" x14ac:dyDescent="0.25">
      <c r="A23" s="1"/>
      <c r="B23" s="34"/>
      <c r="C23" s="35"/>
      <c r="D23" s="36"/>
      <c r="E23" s="35"/>
      <c r="F23" s="36"/>
      <c r="G23" s="1"/>
    </row>
    <row r="24" spans="1:7" x14ac:dyDescent="0.25">
      <c r="A24" s="1"/>
      <c r="B24" s="34"/>
      <c r="C24" s="35"/>
      <c r="D24" s="36"/>
      <c r="E24" s="35"/>
      <c r="F24" s="36"/>
      <c r="G24" s="1"/>
    </row>
    <row r="25" spans="1:7" x14ac:dyDescent="0.25">
      <c r="A25" s="1"/>
      <c r="B25" s="28"/>
      <c r="C25" s="28"/>
      <c r="D25" s="28"/>
      <c r="E25" s="28"/>
      <c r="F25" s="28"/>
      <c r="G25" s="1"/>
    </row>
    <row r="26" spans="1:7" x14ac:dyDescent="0.25">
      <c r="A26" s="1"/>
      <c r="B26" s="100"/>
      <c r="C26" s="100"/>
      <c r="D26" s="100"/>
      <c r="E26" s="100"/>
      <c r="F26" s="100"/>
      <c r="G26" s="1"/>
    </row>
    <row r="27" spans="1:7" x14ac:dyDescent="0.25">
      <c r="A27" s="1"/>
      <c r="B27" s="30"/>
      <c r="C27" s="30"/>
      <c r="D27" s="30"/>
      <c r="E27" s="30"/>
      <c r="F27" s="30"/>
      <c r="G27" s="1"/>
    </row>
    <row r="28" spans="1:7" x14ac:dyDescent="0.25">
      <c r="A28" s="1"/>
      <c r="B28" s="31"/>
      <c r="C28" s="37"/>
      <c r="D28" s="33"/>
      <c r="E28" s="37"/>
      <c r="F28" s="33"/>
      <c r="G28" s="1"/>
    </row>
    <row r="29" spans="1:7" x14ac:dyDescent="0.25">
      <c r="A29" s="1"/>
      <c r="B29" s="34"/>
      <c r="C29" s="35"/>
      <c r="D29" s="36"/>
      <c r="E29" s="35"/>
      <c r="F29" s="36"/>
      <c r="G29" s="1"/>
    </row>
    <row r="30" spans="1:7" x14ac:dyDescent="0.25">
      <c r="A30" s="1"/>
      <c r="B30" s="34"/>
      <c r="C30" s="35"/>
      <c r="D30" s="36"/>
      <c r="E30" s="35"/>
      <c r="F30" s="36"/>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Lpx0v93BX9ijZsI7b7RPafnie44drDsPTnYqcdX0Izj6MqEMYQRa/LJBj88otH2yx8e2bR/jkAIZ7Z4+otnWtA==" saltValue="9Dd67LAZDnRCel1Iv7MCTg=="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6:F26"/>
    <mergeCell ref="B8:F8"/>
    <mergeCell ref="B14:F14"/>
    <mergeCell ref="B20:F20"/>
    <mergeCell ref="B3:F5"/>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84" t="s">
        <v>71</v>
      </c>
      <c r="C3" s="84"/>
      <c r="D3" s="1"/>
    </row>
    <row r="4" spans="1:4" ht="15" customHeight="1" x14ac:dyDescent="0.25">
      <c r="A4" s="1"/>
      <c r="B4" s="84"/>
      <c r="C4" s="8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5" t="s">
        <v>13</v>
      </c>
      <c r="C8" s="66"/>
      <c r="D8" s="1"/>
    </row>
    <row r="9" spans="1:4" x14ac:dyDescent="0.25">
      <c r="A9" s="1"/>
      <c r="B9" s="43" t="s">
        <v>132</v>
      </c>
      <c r="C9" s="23">
        <v>3.56E-2</v>
      </c>
      <c r="D9" s="1"/>
    </row>
    <row r="10" spans="1:4" x14ac:dyDescent="0.25">
      <c r="A10" s="1"/>
      <c r="B10" s="43" t="s">
        <v>93</v>
      </c>
      <c r="C10" s="23">
        <v>8.0799999999999997E-2</v>
      </c>
      <c r="D10" s="1"/>
    </row>
    <row r="11" spans="1:4" x14ac:dyDescent="0.25">
      <c r="A11" s="1"/>
      <c r="B11" s="43" t="s">
        <v>139</v>
      </c>
      <c r="C11" s="23">
        <v>6.6299999999999998E-2</v>
      </c>
      <c r="D11" s="1"/>
    </row>
    <row r="12" spans="1:4" x14ac:dyDescent="0.25">
      <c r="A12" s="1"/>
      <c r="B12" s="65"/>
      <c r="C12" s="66"/>
      <c r="D12" s="1"/>
    </row>
    <row r="13" spans="1:4" x14ac:dyDescent="0.25">
      <c r="A13" s="1"/>
      <c r="B13" s="1"/>
      <c r="C13" s="1"/>
      <c r="D13" s="1"/>
    </row>
    <row r="14" spans="1:4" x14ac:dyDescent="0.25">
      <c r="A14" s="1"/>
      <c r="B14" s="1"/>
      <c r="C14" s="1"/>
      <c r="D14" s="1"/>
    </row>
    <row r="15" spans="1:4" x14ac:dyDescent="0.25">
      <c r="A15" s="1"/>
      <c r="B15" s="65" t="s">
        <v>36</v>
      </c>
      <c r="C15" s="66"/>
      <c r="D15" s="1"/>
    </row>
    <row r="16" spans="1:4" x14ac:dyDescent="0.25">
      <c r="A16" s="1"/>
      <c r="B16" s="21" t="s">
        <v>40</v>
      </c>
      <c r="C16" s="42">
        <v>1.7000000000000001E-2</v>
      </c>
      <c r="D16" s="1"/>
    </row>
    <row r="17" spans="1:4" x14ac:dyDescent="0.25">
      <c r="A17" s="1"/>
      <c r="B17" s="103"/>
      <c r="C17" s="104"/>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ji9JEdi8cdGKyk6O6kB1JXHdxgmBNzk8j5gNq2feN0FmW/5u0m1UI4wsLHGNtV9VIajXAgtN841wiPwtRWe/ow==" saltValue="dYFkVbQnEPbaOKc/CywT8A=="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17:C17"/>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82" t="s">
        <v>95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12</v>
      </c>
      <c r="C8" s="46"/>
      <c r="D8" s="46"/>
      <c r="E8" s="1"/>
    </row>
    <row r="9" spans="1:5" x14ac:dyDescent="0.25">
      <c r="A9" s="1"/>
      <c r="B9" s="44" t="s">
        <v>52</v>
      </c>
      <c r="C9" s="7">
        <f>'Fane 3. Omkostninger i ØR2024'!$C$15</f>
        <v>12610456.383929182</v>
      </c>
      <c r="D9" s="44" t="s">
        <v>3</v>
      </c>
      <c r="E9" s="1"/>
    </row>
    <row r="10" spans="1:5" ht="17.100000000000001" customHeight="1" x14ac:dyDescent="0.25">
      <c r="A10" s="1"/>
      <c r="B10" s="22" t="s">
        <v>42</v>
      </c>
      <c r="C10" s="7">
        <f>'Fane 8.1. Varige tillæg'!C17+'Fane 8.1. Varige tillæg'!E17</f>
        <v>0</v>
      </c>
      <c r="D10" s="44" t="s">
        <v>3</v>
      </c>
      <c r="E10" s="1"/>
    </row>
    <row r="11" spans="1:5" ht="17.100000000000001" customHeight="1" x14ac:dyDescent="0.25">
      <c r="A11" s="1"/>
      <c r="B11" s="22" t="s">
        <v>43</v>
      </c>
      <c r="C11" s="8">
        <f>-('Fane 10. Bortfald'!C12+'Fane 10. Bortfald'!E12)</f>
        <v>0</v>
      </c>
      <c r="D11" s="44" t="s">
        <v>3</v>
      </c>
      <c r="E11" s="1"/>
    </row>
    <row r="12" spans="1:5" ht="17.100000000000001" customHeight="1" x14ac:dyDescent="0.25">
      <c r="A12" s="1"/>
      <c r="B12" s="22" t="s">
        <v>45</v>
      </c>
      <c r="C12" s="8">
        <f>'Fane 9. Tilknyttet virksomhed'!C12+'Fane 9. Tilknyttet virksomhed'!E12</f>
        <v>0</v>
      </c>
      <c r="D12" s="44" t="s">
        <v>3</v>
      </c>
      <c r="E12" s="1"/>
    </row>
    <row r="13" spans="1:5" ht="17.100000000000001" customHeight="1" x14ac:dyDescent="0.25">
      <c r="A13" s="1"/>
      <c r="B13" s="22" t="s">
        <v>17</v>
      </c>
      <c r="C13" s="8">
        <f>(SUM(C9:C10)+SUM(C12:C12))*'Fane 11. Nøgletal'!C11</f>
        <v>836073.25825450476</v>
      </c>
      <c r="D13" s="44" t="s">
        <v>3</v>
      </c>
      <c r="E13" s="1"/>
    </row>
    <row r="14" spans="1:5" ht="17.100000000000001" customHeight="1" x14ac:dyDescent="0.25">
      <c r="A14" s="1"/>
      <c r="B14" s="22" t="s">
        <v>36</v>
      </c>
      <c r="C14" s="8">
        <f>-SUM(C9,C10:C13)*'Fane 11. Nøgletal'!C16</f>
        <v>-228591.0039171227</v>
      </c>
      <c r="D14" s="44" t="s">
        <v>3</v>
      </c>
      <c r="E14" s="1"/>
    </row>
    <row r="15" spans="1:5" ht="15" customHeight="1" x14ac:dyDescent="0.25">
      <c r="A15" s="1"/>
      <c r="B15" s="41" t="s">
        <v>19</v>
      </c>
      <c r="C15" s="9">
        <f>SUM(C9,C10:C14)</f>
        <v>13217938.638266565</v>
      </c>
      <c r="D15" s="47" t="s">
        <v>3</v>
      </c>
      <c r="E15" s="1"/>
    </row>
    <row r="16" spans="1:5" ht="15" customHeight="1" x14ac:dyDescent="0.25">
      <c r="A16" s="1"/>
      <c r="B16" s="46" t="s">
        <v>11</v>
      </c>
      <c r="C16" s="46"/>
      <c r="D16" s="46"/>
      <c r="E16" s="1"/>
    </row>
    <row r="17" spans="1:5" ht="15" customHeight="1" x14ac:dyDescent="0.25">
      <c r="A17" s="1"/>
      <c r="B17" s="47" t="s">
        <v>11</v>
      </c>
      <c r="C17" s="9">
        <f>'Fane 4. Ikke-påvirkelige omk.'!C19</f>
        <v>3458752.2589369002</v>
      </c>
      <c r="D17" s="47" t="s">
        <v>3</v>
      </c>
      <c r="E17" s="1"/>
    </row>
    <row r="18" spans="1:5" ht="15" customHeight="1" x14ac:dyDescent="0.25">
      <c r="A18" s="1"/>
      <c r="B18" s="46" t="s">
        <v>32</v>
      </c>
      <c r="C18" s="46"/>
      <c r="D18" s="46"/>
      <c r="E18" s="1"/>
    </row>
    <row r="19" spans="1:5" ht="15" customHeight="1" x14ac:dyDescent="0.25">
      <c r="A19" s="1"/>
      <c r="B19" s="22" t="s">
        <v>29</v>
      </c>
      <c r="C19" s="8">
        <f>'Fane 8.2. Engangstillæg'!C16</f>
        <v>0</v>
      </c>
      <c r="D19" s="44" t="s">
        <v>3</v>
      </c>
      <c r="E19" s="1"/>
    </row>
    <row r="20" spans="1:5" x14ac:dyDescent="0.25">
      <c r="A20" s="1"/>
      <c r="B20" s="22" t="s">
        <v>30</v>
      </c>
      <c r="C20" s="8">
        <f>'Fane 8.2. Engangstillæg'!E16</f>
        <v>0</v>
      </c>
      <c r="D20" s="44" t="s">
        <v>3</v>
      </c>
      <c r="E20" s="1"/>
    </row>
    <row r="21" spans="1:5" x14ac:dyDescent="0.25">
      <c r="A21" s="1"/>
      <c r="B21" s="22" t="s">
        <v>61</v>
      </c>
      <c r="C21" s="8">
        <f>-SUM(C19:C20)*'Fane 11. Nøgletal'!C16</f>
        <v>0</v>
      </c>
      <c r="D21" s="44" t="s">
        <v>3</v>
      </c>
      <c r="E21" s="1"/>
    </row>
    <row r="22" spans="1:5" ht="15" customHeight="1" x14ac:dyDescent="0.25">
      <c r="A22" s="1"/>
      <c r="B22" s="41" t="s">
        <v>33</v>
      </c>
      <c r="C22" s="9">
        <f>SUM(C19:C21)</f>
        <v>0</v>
      </c>
      <c r="D22" s="47" t="s">
        <v>3</v>
      </c>
      <c r="E22" s="1"/>
    </row>
    <row r="23" spans="1:5" x14ac:dyDescent="0.25">
      <c r="A23" s="1"/>
      <c r="B23" s="46" t="s">
        <v>50</v>
      </c>
      <c r="C23" s="46"/>
      <c r="D23" s="46"/>
      <c r="E23" s="1"/>
    </row>
    <row r="24" spans="1:5" x14ac:dyDescent="0.25">
      <c r="A24" s="1"/>
      <c r="B24" s="41" t="s">
        <v>51</v>
      </c>
      <c r="C24" s="9">
        <f>'Fane 5. Kontrol af ØR2023'!C30</f>
        <v>0</v>
      </c>
      <c r="D24" s="47" t="s">
        <v>3</v>
      </c>
      <c r="E24" s="1"/>
    </row>
    <row r="25" spans="1:5" x14ac:dyDescent="0.25">
      <c r="A25" s="1"/>
      <c r="B25" s="46" t="s">
        <v>56</v>
      </c>
      <c r="C25" s="46"/>
      <c r="D25" s="46"/>
      <c r="E25" s="1"/>
    </row>
    <row r="26" spans="1:5" x14ac:dyDescent="0.25">
      <c r="A26" s="1"/>
      <c r="B26" s="47" t="s">
        <v>57</v>
      </c>
      <c r="C26" s="9">
        <f>'Fane 6. Skattesagen'!C14</f>
        <v>0</v>
      </c>
      <c r="D26" s="47" t="s">
        <v>3</v>
      </c>
      <c r="E26" s="1"/>
    </row>
    <row r="27" spans="1:5" x14ac:dyDescent="0.25">
      <c r="A27" s="1"/>
      <c r="B27" s="46" t="s">
        <v>53</v>
      </c>
      <c r="C27" s="10">
        <f>SUM(C15,C17,C22,C24,C26)</f>
        <v>16676690.897203466</v>
      </c>
      <c r="D27" s="11" t="s">
        <v>3</v>
      </c>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za96vG0orssWnLB/2sh/723LDullBdxWTZ3zkjR16rtpCSfKB2Gv72MZvM7l6YSx8AxDpdX7p736yQayRVThBw==" saltValue="Qjrq9wcI3hrnZQMSX2Exkw=="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96</v>
      </c>
      <c r="C3" s="82"/>
      <c r="D3" s="82"/>
      <c r="E3" s="1"/>
    </row>
    <row r="4" spans="1:5" ht="15" customHeight="1" x14ac:dyDescent="0.25">
      <c r="A4" s="1"/>
      <c r="B4" s="82"/>
      <c r="C4" s="82"/>
      <c r="D4" s="82"/>
      <c r="E4" s="1"/>
    </row>
    <row r="5" spans="1:5" x14ac:dyDescent="0.25">
      <c r="A5" s="1"/>
      <c r="B5" s="83"/>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58</v>
      </c>
      <c r="C9" s="7">
        <f>'Fane 2.1. Økonomisk ramme 2025'!C15</f>
        <v>13217938.638266565</v>
      </c>
      <c r="D9" s="44" t="s">
        <v>3</v>
      </c>
      <c r="E9" s="1"/>
    </row>
    <row r="10" spans="1:5" ht="15" customHeight="1" x14ac:dyDescent="0.25">
      <c r="A10" s="1"/>
      <c r="B10" s="24" t="s">
        <v>17</v>
      </c>
      <c r="C10" s="7">
        <f>C9*'Fane 11. Nøgletal'!C11</f>
        <v>876349.33171707322</v>
      </c>
      <c r="D10" s="44" t="s">
        <v>3</v>
      </c>
      <c r="E10" s="1"/>
    </row>
    <row r="11" spans="1:5" ht="15" customHeight="1" x14ac:dyDescent="0.25">
      <c r="A11" s="1"/>
      <c r="B11" s="24" t="s">
        <v>36</v>
      </c>
      <c r="C11" s="7">
        <f>-SUM(C9:C10)*'Fane 11. Nøgletal'!C16</f>
        <v>-239602.89548972188</v>
      </c>
      <c r="D11" s="44" t="s">
        <v>3</v>
      </c>
      <c r="E11" s="1"/>
    </row>
    <row r="12" spans="1:5" ht="15" customHeight="1" x14ac:dyDescent="0.25">
      <c r="A12" s="1"/>
      <c r="B12" s="51" t="s">
        <v>19</v>
      </c>
      <c r="C12" s="9">
        <f>SUM(C9:C11)</f>
        <v>13854685.074493917</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f>
        <v>3688067.5337044168</v>
      </c>
      <c r="D14" s="47" t="s">
        <v>3</v>
      </c>
      <c r="E14" s="1"/>
    </row>
    <row r="15" spans="1:5" x14ac:dyDescent="0.25">
      <c r="A15" s="1"/>
      <c r="B15" s="46" t="s">
        <v>50</v>
      </c>
      <c r="C15" s="46"/>
      <c r="D15" s="46"/>
      <c r="E15" s="1"/>
    </row>
    <row r="16" spans="1:5" x14ac:dyDescent="0.25">
      <c r="A16" s="1"/>
      <c r="B16" s="47" t="s">
        <v>51</v>
      </c>
      <c r="C16" s="9">
        <f>'Fane 5. Kontrol af ØR2023'!C30</f>
        <v>0</v>
      </c>
      <c r="D16" s="47" t="s">
        <v>3</v>
      </c>
      <c r="E16" s="1"/>
    </row>
    <row r="17" spans="1:5" x14ac:dyDescent="0.25">
      <c r="A17" s="1"/>
      <c r="B17" s="46" t="s">
        <v>56</v>
      </c>
      <c r="C17" s="46"/>
      <c r="D17" s="46"/>
      <c r="E17" s="1"/>
    </row>
    <row r="18" spans="1:5" x14ac:dyDescent="0.25">
      <c r="A18" s="1"/>
      <c r="B18" s="47" t="s">
        <v>57</v>
      </c>
      <c r="C18" s="9">
        <f>'Fane 6. Skattesagen'!C15</f>
        <v>0</v>
      </c>
      <c r="D18" s="47" t="s">
        <v>3</v>
      </c>
      <c r="E18" s="1"/>
    </row>
    <row r="19" spans="1:5" x14ac:dyDescent="0.25">
      <c r="A19" s="1"/>
      <c r="B19" s="46" t="s">
        <v>59</v>
      </c>
      <c r="C19" s="10">
        <f>SUM(C12,C14,C16,C18)</f>
        <v>17542752.608198334</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pQd9hsIboYfKlXF05P1JwgAZoYaTujdtj78NsWgEWnNwV1lyOEOhc+8sulXOuD8WErtQDSA5Td7wb1pQZcwodA==" saltValue="DjjP3w4TxKmNeMLmoDfZW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97</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89</v>
      </c>
      <c r="C9" s="7">
        <f>'Fane 2.2. Økonomisk ramme 2026'!C12</f>
        <v>13854685.074493917</v>
      </c>
      <c r="D9" s="44" t="s">
        <v>3</v>
      </c>
      <c r="E9" s="1"/>
    </row>
    <row r="10" spans="1:5" ht="15" customHeight="1" x14ac:dyDescent="0.25">
      <c r="A10" s="1"/>
      <c r="B10" s="24" t="s">
        <v>17</v>
      </c>
      <c r="C10" s="7">
        <f>C9*'Fane 11. Nøgletal'!C11</f>
        <v>918565.62043894664</v>
      </c>
      <c r="D10" s="44" t="s">
        <v>3</v>
      </c>
      <c r="E10" s="1"/>
    </row>
    <row r="11" spans="1:5" ht="15" customHeight="1" x14ac:dyDescent="0.25">
      <c r="A11" s="1"/>
      <c r="B11" s="24" t="s">
        <v>36</v>
      </c>
      <c r="C11" s="7">
        <f>-SUM(C9:C10)*'Fane 11. Nøgletal'!C16</f>
        <v>-251145.2618138587</v>
      </c>
      <c r="D11" s="44" t="s">
        <v>3</v>
      </c>
      <c r="E11" s="1"/>
    </row>
    <row r="12" spans="1:5" x14ac:dyDescent="0.25">
      <c r="A12" s="1"/>
      <c r="B12" s="51" t="s">
        <v>19</v>
      </c>
      <c r="C12" s="9">
        <f>SUM(C9:C11)</f>
        <v>14522105.433119005</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Nøgletal'!C11)^2</f>
        <v>3932586.4111890197</v>
      </c>
      <c r="D14" s="47" t="s">
        <v>3</v>
      </c>
      <c r="E14" s="1"/>
    </row>
    <row r="15" spans="1:5" ht="15" customHeight="1" x14ac:dyDescent="0.25">
      <c r="A15" s="1"/>
      <c r="B15" s="46" t="s">
        <v>50</v>
      </c>
      <c r="C15" s="46"/>
      <c r="D15" s="46"/>
      <c r="E15" s="1"/>
    </row>
    <row r="16" spans="1:5" ht="15" customHeight="1" x14ac:dyDescent="0.25">
      <c r="A16" s="1"/>
      <c r="B16" s="47" t="s">
        <v>51</v>
      </c>
      <c r="C16" s="9">
        <v>0</v>
      </c>
      <c r="D16" s="47" t="s">
        <v>3</v>
      </c>
      <c r="E16" s="1"/>
    </row>
    <row r="17" spans="1:5" ht="15" customHeight="1" x14ac:dyDescent="0.25">
      <c r="A17" s="1"/>
      <c r="B17" s="46" t="s">
        <v>56</v>
      </c>
      <c r="C17" s="46"/>
      <c r="D17" s="46"/>
      <c r="E17" s="1"/>
    </row>
    <row r="18" spans="1:5" ht="15" customHeight="1" x14ac:dyDescent="0.25">
      <c r="A18" s="1"/>
      <c r="B18" s="47" t="s">
        <v>57</v>
      </c>
      <c r="C18" s="9">
        <f>'Fane 6. Skattesagen'!C16</f>
        <v>0</v>
      </c>
      <c r="D18" s="47" t="s">
        <v>3</v>
      </c>
      <c r="E18" s="1"/>
    </row>
    <row r="19" spans="1:5" x14ac:dyDescent="0.25">
      <c r="A19" s="1"/>
      <c r="B19" s="46" t="s">
        <v>90</v>
      </c>
      <c r="C19" s="10">
        <f>SUM(C12,C14,C16,C18)</f>
        <v>18454691.844308026</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T4a0kUMxaQvPyaX/erS+BBjyc7c3RaXNTfDDmQ/fRsGC5k/3jOtoUCaTzapN4FhFpPiAbDhW546vCzEI5YC0zw==" saltValue="T8OB+Urhi3ir04+3VaR1A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98</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100</v>
      </c>
      <c r="C9" s="7">
        <f>'Fane 2.3. Økonomisk ramme 2027'!C12</f>
        <v>14522105.433119005</v>
      </c>
      <c r="D9" s="44" t="s">
        <v>3</v>
      </c>
      <c r="E9" s="1"/>
    </row>
    <row r="10" spans="1:5" ht="15" customHeight="1" x14ac:dyDescent="0.25">
      <c r="A10" s="1"/>
      <c r="B10" s="24" t="s">
        <v>17</v>
      </c>
      <c r="C10" s="7">
        <f>C9*'Fane 11. Nøgletal'!C11</f>
        <v>962815.59021578997</v>
      </c>
      <c r="D10" s="44" t="s">
        <v>3</v>
      </c>
      <c r="E10" s="1"/>
    </row>
    <row r="11" spans="1:5" ht="15" customHeight="1" x14ac:dyDescent="0.25">
      <c r="A11" s="1"/>
      <c r="B11" s="24" t="s">
        <v>36</v>
      </c>
      <c r="C11" s="7">
        <f>-SUM(C9:C10)*'Fane 11. Nøgletal'!C16</f>
        <v>-263243.6573966915</v>
      </c>
      <c r="D11" s="44" t="s">
        <v>3</v>
      </c>
      <c r="E11" s="1"/>
    </row>
    <row r="12" spans="1:5" x14ac:dyDescent="0.25">
      <c r="A12" s="1"/>
      <c r="B12" s="51" t="s">
        <v>19</v>
      </c>
      <c r="C12" s="9">
        <f>SUM(C9:C11)</f>
        <v>15221677.365938103</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Nøgletal'!C11)^3</f>
        <v>4193316.8902508519</v>
      </c>
      <c r="D14" s="47" t="s">
        <v>3</v>
      </c>
      <c r="E14" s="1"/>
    </row>
    <row r="15" spans="1:5" ht="15" customHeight="1" x14ac:dyDescent="0.25">
      <c r="A15" s="1"/>
      <c r="B15" s="46" t="s">
        <v>56</v>
      </c>
      <c r="C15" s="46"/>
      <c r="D15" s="46"/>
      <c r="E15" s="1"/>
    </row>
    <row r="16" spans="1:5" ht="15" customHeight="1" x14ac:dyDescent="0.25">
      <c r="A16" s="1"/>
      <c r="B16" s="47" t="s">
        <v>57</v>
      </c>
      <c r="C16" s="9">
        <f>'Fane 6. Skattesagen'!C17</f>
        <v>0</v>
      </c>
      <c r="D16" s="47" t="s">
        <v>3</v>
      </c>
      <c r="E16" s="1"/>
    </row>
    <row r="17" spans="1:5" x14ac:dyDescent="0.25">
      <c r="A17" s="1"/>
      <c r="B17" s="46" t="s">
        <v>101</v>
      </c>
      <c r="C17" s="10">
        <f>SUM(C12,C14,C16)</f>
        <v>19414994.256188955</v>
      </c>
      <c r="D17" s="11" t="s">
        <v>3</v>
      </c>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ePaCimDB0Fw84vS2DaH1ER5OjHywH2sfPg5d0MAKI/KtYBzdzqpLhmL81zDwFVaHWAAwZq8xeMyjU0TMrS+Vpw==" saltValue="KI9Acw4SQrSPfVQMnMvfi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6"/>
  <sheetViews>
    <sheetView showGridLines="0" zoomScaleNormal="100" workbookViewId="0"/>
  </sheetViews>
  <sheetFormatPr defaultColWidth="0" defaultRowHeight="15" zeroHeight="1" x14ac:dyDescent="0.25"/>
  <cols>
    <col min="1" max="1" width="5.140625" style="2" customWidth="1"/>
    <col min="2" max="2" width="50.5703125" style="2" customWidth="1"/>
    <col min="3" max="3" width="13.5703125" style="2" customWidth="1"/>
    <col min="4" max="4" width="3.85546875" style="2" customWidth="1"/>
    <col min="5" max="5" width="12.28515625" style="2" customWidth="1"/>
    <col min="6" max="7" width="0" style="2" hidden="1" customWidth="1"/>
    <col min="8"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84" t="s">
        <v>99</v>
      </c>
      <c r="C3" s="84"/>
      <c r="D3" s="84"/>
      <c r="E3" s="1"/>
    </row>
    <row r="4" spans="1:5" ht="15" customHeight="1" x14ac:dyDescent="0.25">
      <c r="A4" s="1"/>
      <c r="B4" s="84"/>
      <c r="C4" s="84"/>
      <c r="D4" s="84"/>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102</v>
      </c>
      <c r="C8" s="46"/>
      <c r="D8" s="46"/>
      <c r="E8" s="1"/>
    </row>
    <row r="9" spans="1:5" x14ac:dyDescent="0.25">
      <c r="A9" s="1"/>
      <c r="B9" s="44" t="s">
        <v>46</v>
      </c>
      <c r="C9" s="7">
        <v>12387544.989354743</v>
      </c>
      <c r="D9" s="44" t="s">
        <v>3</v>
      </c>
      <c r="E9" s="1"/>
    </row>
    <row r="10" spans="1:5" x14ac:dyDescent="0.25">
      <c r="A10" s="1"/>
      <c r="B10" s="22" t="s">
        <v>42</v>
      </c>
      <c r="C10" s="7">
        <v>0</v>
      </c>
      <c r="D10" s="44" t="s">
        <v>3</v>
      </c>
      <c r="E10" s="1"/>
    </row>
    <row r="11" spans="1:5" x14ac:dyDescent="0.25">
      <c r="A11" s="1"/>
      <c r="B11" s="22" t="s">
        <v>43</v>
      </c>
      <c r="C11" s="8">
        <v>0</v>
      </c>
      <c r="D11" s="44" t="s">
        <v>3</v>
      </c>
      <c r="E11" s="1"/>
    </row>
    <row r="12" spans="1:5" x14ac:dyDescent="0.25">
      <c r="A12" s="1"/>
      <c r="B12" s="22" t="s">
        <v>45</v>
      </c>
      <c r="C12" s="8">
        <v>0</v>
      </c>
      <c r="D12" s="44" t="s">
        <v>3</v>
      </c>
      <c r="E12" s="1"/>
    </row>
    <row r="13" spans="1:5" x14ac:dyDescent="0.25">
      <c r="A13" s="1"/>
      <c r="B13" s="22" t="s">
        <v>17</v>
      </c>
      <c r="C13" s="8">
        <v>440996.60162102885</v>
      </c>
      <c r="D13" s="44" t="s">
        <v>3</v>
      </c>
      <c r="E13" s="1"/>
    </row>
    <row r="14" spans="1:5" x14ac:dyDescent="0.25">
      <c r="A14" s="1"/>
      <c r="B14" s="22" t="s">
        <v>36</v>
      </c>
      <c r="C14" s="8">
        <v>-218085.20704658813</v>
      </c>
      <c r="D14" s="44" t="s">
        <v>3</v>
      </c>
      <c r="E14" s="1"/>
    </row>
    <row r="15" spans="1:5" x14ac:dyDescent="0.25">
      <c r="A15" s="1"/>
      <c r="B15" s="41" t="s">
        <v>19</v>
      </c>
      <c r="C15" s="9">
        <v>12610456.383929182</v>
      </c>
      <c r="D15" s="47" t="s">
        <v>3</v>
      </c>
      <c r="E15" s="1"/>
    </row>
    <row r="16" spans="1:5" x14ac:dyDescent="0.25">
      <c r="A16" s="1"/>
      <c r="B16" s="46" t="s">
        <v>11</v>
      </c>
      <c r="C16" s="46"/>
      <c r="D16" s="46"/>
      <c r="E16" s="1"/>
    </row>
    <row r="17" spans="1:5" x14ac:dyDescent="0.25">
      <c r="A17" s="1"/>
      <c r="B17" s="47" t="s">
        <v>11</v>
      </c>
      <c r="C17" s="9">
        <v>3776919.6767411199</v>
      </c>
      <c r="D17" s="47" t="s">
        <v>3</v>
      </c>
      <c r="E17" s="1"/>
    </row>
    <row r="18" spans="1:5" x14ac:dyDescent="0.25">
      <c r="A18" s="1"/>
      <c r="B18" s="46" t="s">
        <v>32</v>
      </c>
      <c r="C18" s="46"/>
      <c r="D18" s="46"/>
      <c r="E18" s="1"/>
    </row>
    <row r="19" spans="1:5" x14ac:dyDescent="0.25">
      <c r="A19" s="1"/>
      <c r="B19" s="22" t="s">
        <v>29</v>
      </c>
      <c r="C19" s="8">
        <v>0</v>
      </c>
      <c r="D19" s="44" t="s">
        <v>3</v>
      </c>
      <c r="E19" s="1"/>
    </row>
    <row r="20" spans="1:5" x14ac:dyDescent="0.25">
      <c r="A20" s="1"/>
      <c r="B20" s="22" t="s">
        <v>30</v>
      </c>
      <c r="C20" s="8">
        <v>0</v>
      </c>
      <c r="D20" s="44" t="s">
        <v>3</v>
      </c>
      <c r="E20" s="1"/>
    </row>
    <row r="21" spans="1:5" x14ac:dyDescent="0.25">
      <c r="A21" s="1"/>
      <c r="B21" s="22" t="s">
        <v>61</v>
      </c>
      <c r="C21" s="8">
        <v>0</v>
      </c>
      <c r="D21" s="44" t="s">
        <v>3</v>
      </c>
      <c r="E21" s="1"/>
    </row>
    <row r="22" spans="1:5" x14ac:dyDescent="0.25">
      <c r="A22" s="1"/>
      <c r="B22" s="41" t="s">
        <v>33</v>
      </c>
      <c r="C22" s="9">
        <v>0</v>
      </c>
      <c r="D22" s="47" t="s">
        <v>3</v>
      </c>
      <c r="E22" s="1"/>
    </row>
    <row r="23" spans="1:5" x14ac:dyDescent="0.25">
      <c r="A23" s="1"/>
      <c r="B23" s="46" t="s">
        <v>50</v>
      </c>
      <c r="C23" s="46"/>
      <c r="D23" s="46"/>
      <c r="E23" s="1"/>
    </row>
    <row r="24" spans="1:5" x14ac:dyDescent="0.25">
      <c r="A24" s="1"/>
      <c r="B24" s="41" t="s">
        <v>51</v>
      </c>
      <c r="C24" s="9">
        <v>231985.85555151198</v>
      </c>
      <c r="D24" s="47" t="s">
        <v>3</v>
      </c>
      <c r="E24" s="1"/>
    </row>
    <row r="25" spans="1:5" x14ac:dyDescent="0.25">
      <c r="A25" s="1"/>
      <c r="B25" s="46" t="s">
        <v>56</v>
      </c>
      <c r="C25" s="46"/>
      <c r="D25" s="46"/>
      <c r="E25" s="1"/>
    </row>
    <row r="26" spans="1:5" x14ac:dyDescent="0.25">
      <c r="A26" s="1"/>
      <c r="B26" s="47" t="s">
        <v>57</v>
      </c>
      <c r="C26" s="9">
        <v>0</v>
      </c>
      <c r="D26" s="47" t="s">
        <v>3</v>
      </c>
      <c r="E26" s="1"/>
    </row>
    <row r="27" spans="1:5" ht="15" customHeight="1" x14ac:dyDescent="0.25">
      <c r="A27" s="1"/>
      <c r="B27" s="46" t="s">
        <v>47</v>
      </c>
      <c r="C27" s="10">
        <v>16619361.916221812</v>
      </c>
      <c r="D27" s="11" t="s">
        <v>3</v>
      </c>
      <c r="E27" s="1"/>
    </row>
    <row r="28" spans="1:5" ht="30" customHeight="1" x14ac:dyDescent="0.25">
      <c r="A28" s="1"/>
      <c r="B28" s="85" t="s">
        <v>138</v>
      </c>
      <c r="C28" s="85"/>
      <c r="D28" s="85"/>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t="15" hidden="1" customHeight="1" x14ac:dyDescent="0.25">
      <c r="A48" s="1"/>
      <c r="B48" s="1"/>
      <c r="C48" s="1"/>
      <c r="D48" s="1"/>
      <c r="E48" s="1"/>
    </row>
    <row r="49" spans="1:5" ht="15" hidden="1" customHeight="1" x14ac:dyDescent="0.25">
      <c r="A49" s="1"/>
      <c r="B49" s="1"/>
      <c r="C49" s="1"/>
      <c r="D49" s="1"/>
      <c r="E49" s="1"/>
    </row>
    <row r="50" spans="1:5" hidden="1" x14ac:dyDescent="0.25">
      <c r="A50" s="27"/>
      <c r="B50" s="27"/>
      <c r="C50" s="27"/>
    </row>
    <row r="51" spans="1:5" hidden="1" x14ac:dyDescent="0.25">
      <c r="A51" s="27"/>
      <c r="B51" s="27"/>
      <c r="C51" s="27"/>
    </row>
    <row r="52" spans="1:5" hidden="1" x14ac:dyDescent="0.25">
      <c r="A52" s="27"/>
      <c r="B52" s="27"/>
      <c r="C52" s="27"/>
    </row>
    <row r="53" spans="1:5" hidden="1" x14ac:dyDescent="0.25">
      <c r="A53" s="27"/>
      <c r="B53" s="27"/>
      <c r="C53" s="27"/>
    </row>
    <row r="54" spans="1:5" hidden="1" x14ac:dyDescent="0.25">
      <c r="A54" s="27"/>
      <c r="B54" s="27"/>
      <c r="C54" s="27"/>
    </row>
    <row r="55" spans="1:5" hidden="1" x14ac:dyDescent="0.25">
      <c r="A55" s="27"/>
      <c r="B55" s="27"/>
      <c r="C55" s="27"/>
    </row>
    <row r="56" spans="1:5" hidden="1" x14ac:dyDescent="0.25"/>
  </sheetData>
  <sheetProtection algorithmName="SHA-512" hashValue="2CjtLKAo2/kX5rRoDblpZURScSwqZPQtiApIVbWZZKKf3tEhonjAJNJPHMpkXRzrhxVqokhZskAiaq/09gg2hQ==" saltValue="VOYOMurHrncJ/5/bRrq0HA=="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D4"/>
    <mergeCell ref="B28:D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5"/>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35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86" t="s">
        <v>103</v>
      </c>
      <c r="C8" s="87"/>
      <c r="D8" s="88"/>
      <c r="E8" s="1"/>
    </row>
    <row r="9" spans="1:5" ht="15" customHeight="1" x14ac:dyDescent="0.25">
      <c r="A9" s="1"/>
      <c r="B9" s="64" t="s">
        <v>23</v>
      </c>
      <c r="C9" s="51" t="s">
        <v>114</v>
      </c>
      <c r="D9" s="47"/>
      <c r="E9" s="1"/>
    </row>
    <row r="10" spans="1:5" ht="15" customHeight="1" x14ac:dyDescent="0.25">
      <c r="A10" s="1"/>
      <c r="B10" s="55" t="s">
        <v>140</v>
      </c>
      <c r="C10" s="56">
        <v>2999754</v>
      </c>
      <c r="D10" s="12" t="s">
        <v>3</v>
      </c>
      <c r="E10" s="1"/>
    </row>
    <row r="11" spans="1:5" x14ac:dyDescent="0.25">
      <c r="A11" s="1"/>
      <c r="B11" s="55" t="s">
        <v>141</v>
      </c>
      <c r="C11" s="56">
        <v>11273</v>
      </c>
      <c r="D11" s="12" t="s">
        <v>3</v>
      </c>
      <c r="E11" s="1"/>
    </row>
    <row r="12" spans="1:5" ht="25.5" x14ac:dyDescent="0.25">
      <c r="A12" s="1"/>
      <c r="B12" s="55" t="s">
        <v>142</v>
      </c>
      <c r="C12" s="56">
        <v>10760</v>
      </c>
      <c r="D12" s="12" t="s">
        <v>3</v>
      </c>
      <c r="E12" s="1"/>
    </row>
    <row r="13" spans="1:5" x14ac:dyDescent="0.25">
      <c r="A13" s="1"/>
      <c r="B13" s="55" t="s">
        <v>143</v>
      </c>
      <c r="C13" s="56">
        <v>16904</v>
      </c>
      <c r="D13" s="12" t="s">
        <v>3</v>
      </c>
      <c r="E13" s="1"/>
    </row>
    <row r="14" spans="1:5" x14ac:dyDescent="0.25">
      <c r="A14" s="1"/>
      <c r="B14" s="55" t="s">
        <v>144</v>
      </c>
      <c r="C14" s="56">
        <v>3319</v>
      </c>
      <c r="D14" s="12" t="s">
        <v>3</v>
      </c>
      <c r="E14" s="1"/>
    </row>
    <row r="15" spans="1:5" x14ac:dyDescent="0.25">
      <c r="A15" s="1"/>
      <c r="B15" s="55"/>
      <c r="C15" s="56"/>
      <c r="D15" s="12" t="s">
        <v>3</v>
      </c>
      <c r="E15" s="1"/>
    </row>
    <row r="16" spans="1:5" x14ac:dyDescent="0.25">
      <c r="A16" s="1"/>
      <c r="B16" s="55"/>
      <c r="C16" s="56"/>
      <c r="D16" s="12" t="s">
        <v>3</v>
      </c>
      <c r="E16" s="1"/>
    </row>
    <row r="17" spans="1:5" x14ac:dyDescent="0.25">
      <c r="A17" s="1"/>
      <c r="B17" s="55"/>
      <c r="C17" s="56"/>
      <c r="D17" s="12" t="s">
        <v>3</v>
      </c>
      <c r="E17" s="1"/>
    </row>
    <row r="18" spans="1:5" x14ac:dyDescent="0.25">
      <c r="A18" s="1"/>
      <c r="B18" s="65" t="s">
        <v>104</v>
      </c>
      <c r="C18" s="10">
        <f>SUM(C10:C17)</f>
        <v>3042010</v>
      </c>
      <c r="D18" s="11" t="s">
        <v>3</v>
      </c>
      <c r="E18" s="1"/>
    </row>
    <row r="19" spans="1:5" x14ac:dyDescent="0.25">
      <c r="A19" s="1"/>
      <c r="B19" s="65" t="s">
        <v>105</v>
      </c>
      <c r="C19" s="10">
        <f>C18*(1+'Fane 11. Nøgletal'!C11)^2</f>
        <v>3458752.2589369002</v>
      </c>
      <c r="D19" s="11" t="s">
        <v>3</v>
      </c>
      <c r="E19" s="1"/>
    </row>
    <row r="20" spans="1:5" x14ac:dyDescent="0.25">
      <c r="A20" s="1"/>
      <c r="B20" s="14"/>
      <c r="C20" s="13"/>
      <c r="D20" s="13"/>
      <c r="E20" s="1"/>
    </row>
    <row r="21" spans="1:5" x14ac:dyDescent="0.25">
      <c r="A21" s="1"/>
      <c r="B21" s="14"/>
      <c r="C21" s="13"/>
      <c r="D21" s="13"/>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27"/>
      <c r="B51" s="27"/>
      <c r="C51" s="27"/>
      <c r="D51" s="27"/>
      <c r="E51" s="27"/>
    </row>
    <row r="52" spans="1:5" hidden="1" x14ac:dyDescent="0.25">
      <c r="A52" s="27"/>
      <c r="B52" s="27"/>
      <c r="C52" s="27"/>
      <c r="D52" s="27"/>
      <c r="E52" s="27"/>
    </row>
    <row r="53" spans="1:5" hidden="1" x14ac:dyDescent="0.25">
      <c r="A53" s="27"/>
      <c r="B53" s="27"/>
      <c r="C53" s="27"/>
      <c r="D53" s="27"/>
      <c r="E53" s="27"/>
    </row>
    <row r="54" spans="1:5" hidden="1" x14ac:dyDescent="0.25">
      <c r="A54" s="27"/>
      <c r="B54" s="27"/>
      <c r="C54" s="27"/>
      <c r="D54" s="27"/>
      <c r="E54" s="27"/>
    </row>
    <row r="55" spans="1:5" hidden="1" x14ac:dyDescent="0.25">
      <c r="A55" s="27"/>
      <c r="B55" s="27"/>
      <c r="C55" s="27"/>
      <c r="D55" s="27"/>
      <c r="E55" s="27"/>
    </row>
  </sheetData>
  <sheetProtection algorithmName="SHA-512" hashValue="nUDmHzBpShcGuLXM29IFteAHiYivv6PWvBSSZN+VqGtZWVoBoba602ZVIZkWwoge+gQ79gUhmimo7+h/aU6iBA==" saltValue="cr+ZayOFoicVL0ExwmvKMw=="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4" t="s">
        <v>120</v>
      </c>
      <c r="C3" s="84"/>
      <c r="D3" s="84"/>
      <c r="E3" s="1"/>
    </row>
    <row r="4" spans="1:5" ht="15" customHeight="1" x14ac:dyDescent="0.25">
      <c r="A4" s="1"/>
      <c r="B4" s="84"/>
      <c r="C4" s="84"/>
      <c r="D4" s="84"/>
      <c r="E4" s="1"/>
    </row>
    <row r="5" spans="1:5" ht="15" customHeight="1" x14ac:dyDescent="0.25">
      <c r="A5" s="1"/>
      <c r="B5" s="84"/>
      <c r="C5" s="84"/>
      <c r="D5" s="84"/>
      <c r="E5" s="1"/>
    </row>
    <row r="6" spans="1:5" ht="15" customHeight="1" x14ac:dyDescent="0.25">
      <c r="A6" s="1"/>
      <c r="B6" s="58"/>
      <c r="C6" s="58"/>
      <c r="D6" s="58"/>
      <c r="E6" s="1"/>
    </row>
    <row r="7" spans="1:5" x14ac:dyDescent="0.25">
      <c r="A7" s="1"/>
      <c r="B7" s="1"/>
      <c r="C7" s="1"/>
      <c r="D7" s="1"/>
      <c r="E7" s="1"/>
    </row>
    <row r="8" spans="1:5" x14ac:dyDescent="0.25">
      <c r="A8" s="1"/>
      <c r="B8" s="86" t="s">
        <v>54</v>
      </c>
      <c r="C8" s="87"/>
      <c r="D8" s="88"/>
      <c r="E8" s="1"/>
    </row>
    <row r="9" spans="1:5" x14ac:dyDescent="0.25">
      <c r="A9" s="1"/>
      <c r="B9" s="49" t="s">
        <v>121</v>
      </c>
      <c r="C9" s="8">
        <v>-580446.09312610514</v>
      </c>
      <c r="D9" s="12" t="s">
        <v>3</v>
      </c>
      <c r="E9" s="1"/>
    </row>
    <row r="10" spans="1:5" x14ac:dyDescent="0.25">
      <c r="A10" s="1"/>
      <c r="B10" s="49" t="s">
        <v>122</v>
      </c>
      <c r="C10" s="8">
        <v>1871784.4521305952</v>
      </c>
      <c r="D10" s="12" t="s">
        <v>3</v>
      </c>
      <c r="E10" s="1"/>
    </row>
    <row r="11" spans="1:5" x14ac:dyDescent="0.25">
      <c r="A11" s="1"/>
      <c r="B11" s="65"/>
      <c r="C11" s="20"/>
      <c r="D11" s="66"/>
      <c r="E11" s="1"/>
    </row>
    <row r="12" spans="1:5" ht="39.75" customHeight="1" x14ac:dyDescent="0.25">
      <c r="A12" s="1"/>
      <c r="B12" s="89" t="s">
        <v>123</v>
      </c>
      <c r="C12" s="90"/>
      <c r="D12" s="91"/>
      <c r="E12" s="1"/>
    </row>
    <row r="13" spans="1:5" x14ac:dyDescent="0.25">
      <c r="A13" s="1"/>
      <c r="B13" s="1"/>
      <c r="C13" s="1"/>
      <c r="D13" s="1"/>
      <c r="E13" s="1"/>
    </row>
    <row r="14" spans="1:5" x14ac:dyDescent="0.25">
      <c r="A14" s="1"/>
      <c r="B14" s="59" t="s">
        <v>124</v>
      </c>
      <c r="C14" s="60"/>
      <c r="D14" s="61"/>
      <c r="E14" s="1"/>
    </row>
    <row r="15" spans="1:5" x14ac:dyDescent="0.25">
      <c r="A15" s="1"/>
      <c r="B15" s="49" t="s">
        <v>125</v>
      </c>
      <c r="C15" s="8">
        <f>IF(C10&lt;0,C10,0)</f>
        <v>0</v>
      </c>
      <c r="D15" s="12" t="s">
        <v>3</v>
      </c>
      <c r="E15" s="1"/>
    </row>
    <row r="16" spans="1:5" x14ac:dyDescent="0.25">
      <c r="A16" s="1"/>
      <c r="B16" s="49" t="s">
        <v>126</v>
      </c>
      <c r="C16" s="8">
        <f>IF(SUM(C9)&gt;0,SUM(C9),0)</f>
        <v>0</v>
      </c>
      <c r="D16" s="12" t="s">
        <v>3</v>
      </c>
      <c r="E16" s="1"/>
    </row>
    <row r="17" spans="1:5" ht="26.25" x14ac:dyDescent="0.25">
      <c r="A17" s="1"/>
      <c r="B17" s="62" t="s">
        <v>145</v>
      </c>
      <c r="C17" s="54">
        <f>IF(SUM(C15:C16)&gt;0,0,SUM(C15:C16))</f>
        <v>0</v>
      </c>
      <c r="D17" s="15" t="s">
        <v>3</v>
      </c>
      <c r="E17" s="1"/>
    </row>
    <row r="18" spans="1:5" x14ac:dyDescent="0.25">
      <c r="A18" s="1"/>
      <c r="B18" s="65"/>
      <c r="C18" s="20"/>
      <c r="D18" s="66"/>
      <c r="E18" s="1"/>
    </row>
    <row r="19" spans="1:5" x14ac:dyDescent="0.25">
      <c r="A19" s="1"/>
      <c r="B19" s="1"/>
      <c r="C19" s="1"/>
      <c r="D19" s="1"/>
      <c r="E19" s="1"/>
    </row>
    <row r="20" spans="1:5" x14ac:dyDescent="0.25">
      <c r="A20" s="1"/>
      <c r="B20" s="59" t="s">
        <v>127</v>
      </c>
      <c r="C20" s="60"/>
      <c r="D20" s="61"/>
      <c r="E20" s="1"/>
    </row>
    <row r="21" spans="1:5" x14ac:dyDescent="0.25">
      <c r="A21" s="1"/>
      <c r="B21" s="49" t="s">
        <v>128</v>
      </c>
      <c r="C21" s="8">
        <v>16268548.67705315</v>
      </c>
      <c r="D21" s="12" t="s">
        <v>3</v>
      </c>
      <c r="E21" s="1"/>
    </row>
    <row r="22" spans="1:5" x14ac:dyDescent="0.25">
      <c r="A22" s="1"/>
      <c r="B22" s="49" t="s">
        <v>129</v>
      </c>
      <c r="C22" s="8">
        <v>14330373</v>
      </c>
      <c r="D22" s="12" t="s">
        <v>3</v>
      </c>
      <c r="E22" s="1"/>
    </row>
    <row r="23" spans="1:5" x14ac:dyDescent="0.25">
      <c r="A23" s="1"/>
      <c r="B23" s="49" t="s">
        <v>24</v>
      </c>
      <c r="C23" s="8">
        <v>0</v>
      </c>
      <c r="D23" s="12" t="s">
        <v>3</v>
      </c>
      <c r="E23" s="1"/>
    </row>
    <row r="24" spans="1:5" x14ac:dyDescent="0.25">
      <c r="A24" s="1"/>
      <c r="B24" s="48" t="s">
        <v>130</v>
      </c>
      <c r="C24" s="54">
        <f>C21-C22-C23</f>
        <v>1938175.6770531498</v>
      </c>
      <c r="D24" s="15" t="s">
        <v>3</v>
      </c>
      <c r="E24" s="1"/>
    </row>
    <row r="25" spans="1:5" x14ac:dyDescent="0.25">
      <c r="A25" s="1"/>
      <c r="B25" s="65"/>
      <c r="C25" s="20"/>
      <c r="D25" s="66"/>
      <c r="E25" s="1"/>
    </row>
    <row r="26" spans="1:5" x14ac:dyDescent="0.25">
      <c r="A26" s="1"/>
      <c r="B26" s="1"/>
      <c r="C26" s="1"/>
      <c r="D26" s="1"/>
      <c r="E26" s="1"/>
    </row>
    <row r="27" spans="1:5" x14ac:dyDescent="0.25">
      <c r="A27" s="1"/>
      <c r="B27" s="86" t="s">
        <v>131</v>
      </c>
      <c r="C27" s="87"/>
      <c r="D27" s="88"/>
      <c r="E27" s="1"/>
    </row>
    <row r="28" spans="1:5" x14ac:dyDescent="0.25">
      <c r="A28" s="1"/>
      <c r="B28" s="50" t="s">
        <v>50</v>
      </c>
      <c r="C28" s="8">
        <f>IF(C17&lt;0,IF(C24&lt;0,SUM(C17,C24),IF(C9&gt;0,SUM(C9:C10),C17)),IF(AND(C24&lt;0,SUM(C24,C10)&lt;0),IF(C10&lt;0,C24,IF(SUM(C9:C10)&gt;0,SUM(C24,C10),IF(AND(C24&lt;0,C17=0,C10&gt;0),IF(SUM(C9:C10)&gt;0,C24+C10,C24)))),0))</f>
        <v>0</v>
      </c>
      <c r="D28" s="12" t="s">
        <v>3</v>
      </c>
      <c r="E28" s="1"/>
    </row>
    <row r="29" spans="1:5" x14ac:dyDescent="0.25">
      <c r="A29" s="1"/>
      <c r="B29" s="50" t="s">
        <v>37</v>
      </c>
      <c r="C29" s="8">
        <v>2</v>
      </c>
      <c r="D29" s="12" t="s">
        <v>18</v>
      </c>
      <c r="E29" s="1"/>
    </row>
    <row r="30" spans="1:5" x14ac:dyDescent="0.25">
      <c r="A30" s="1"/>
      <c r="B30" s="48" t="s">
        <v>55</v>
      </c>
      <c r="C30" s="9">
        <f>C28/C29</f>
        <v>0</v>
      </c>
      <c r="D30" s="15" t="s">
        <v>3</v>
      </c>
      <c r="E30" s="1"/>
    </row>
    <row r="31" spans="1:5" x14ac:dyDescent="0.25">
      <c r="A31" s="1"/>
      <c r="B31" s="92"/>
      <c r="C31" s="93"/>
      <c r="D31" s="94"/>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27"/>
      <c r="B48" s="27"/>
      <c r="C48" s="27"/>
      <c r="D48" s="27"/>
      <c r="E48" s="27"/>
    </row>
    <row r="49" spans="1:5" hidden="1" x14ac:dyDescent="0.25">
      <c r="A49" s="27"/>
      <c r="B49" s="27"/>
      <c r="C49" s="27"/>
      <c r="D49" s="27"/>
      <c r="E49" s="27"/>
    </row>
    <row r="50" spans="1:5" hidden="1" x14ac:dyDescent="0.25">
      <c r="A50" s="27"/>
      <c r="B50" s="27"/>
      <c r="C50" s="27"/>
      <c r="D50" s="27"/>
      <c r="E50" s="27"/>
    </row>
    <row r="51" spans="1:5" hidden="1" x14ac:dyDescent="0.25">
      <c r="A51" s="27"/>
      <c r="E51" s="27"/>
    </row>
  </sheetData>
  <sheetProtection algorithmName="SHA-512" hashValue="aVd2fs5JScM9NboZqbGk4sURrivp6+vYoOnq7oagQfXmweDJa4S7IzqgKvJu87HQR0i6fdkWri0YuO2mAY1V0Q==" saltValue="3L2tUOqOHfYpXHZNyq6jUQ==" spinCount="100000" sheet="1" objects="1" scenarios="1"/>
  <mergeCells count="5">
    <mergeCell ref="B8:D8"/>
    <mergeCell ref="B12:D12"/>
    <mergeCell ref="B3:D5"/>
    <mergeCell ref="B31:D31"/>
    <mergeCell ref="B27:D27"/>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E50"/>
  <sheetViews>
    <sheetView zoomScaleNormal="100" workbookViewId="0"/>
  </sheetViews>
  <sheetFormatPr defaultColWidth="0" defaultRowHeight="15" zeroHeight="1" x14ac:dyDescent="0.25"/>
  <cols>
    <col min="1" max="1" width="5.28515625" style="39" customWidth="1"/>
    <col min="2" max="2" width="57.140625" style="39" customWidth="1"/>
    <col min="3" max="3" width="12.5703125" style="39" customWidth="1"/>
    <col min="4" max="4" width="3.140625" style="39" customWidth="1"/>
    <col min="5" max="5" width="5.28515625" style="39" customWidth="1"/>
    <col min="6" max="16384" width="9.140625" style="39" hidden="1"/>
  </cols>
  <sheetData>
    <row r="1" spans="1:5" x14ac:dyDescent="0.25">
      <c r="A1" s="1"/>
      <c r="B1" s="1"/>
      <c r="C1" s="1"/>
      <c r="D1" s="1"/>
      <c r="E1" s="1"/>
    </row>
    <row r="2" spans="1:5" x14ac:dyDescent="0.25">
      <c r="A2" s="1"/>
      <c r="B2" s="1"/>
      <c r="C2" s="1"/>
      <c r="D2" s="1"/>
      <c r="E2" s="1"/>
    </row>
    <row r="3" spans="1:5" ht="15" customHeight="1" x14ac:dyDescent="0.25">
      <c r="A3" s="1"/>
      <c r="B3" s="84" t="s">
        <v>86</v>
      </c>
      <c r="C3" s="84"/>
      <c r="D3" s="84"/>
      <c r="E3" s="1"/>
    </row>
    <row r="4" spans="1:5" ht="15" customHeight="1" x14ac:dyDescent="0.25">
      <c r="A4" s="1"/>
      <c r="B4" s="84"/>
      <c r="C4" s="84"/>
      <c r="D4" s="84"/>
      <c r="E4" s="1"/>
    </row>
    <row r="5" spans="1:5" x14ac:dyDescent="0.25">
      <c r="A5" s="1"/>
      <c r="B5" s="84"/>
      <c r="C5" s="84"/>
      <c r="D5" s="84"/>
      <c r="E5" s="1"/>
    </row>
    <row r="6" spans="1:5" x14ac:dyDescent="0.25">
      <c r="A6" s="1"/>
      <c r="B6" s="1"/>
      <c r="C6" s="1"/>
      <c r="D6" s="1"/>
      <c r="E6" s="1"/>
    </row>
    <row r="7" spans="1:5" x14ac:dyDescent="0.25">
      <c r="A7" s="1"/>
      <c r="B7" s="1"/>
      <c r="C7" s="1"/>
      <c r="D7" s="1"/>
      <c r="E7" s="1"/>
    </row>
    <row r="8" spans="1:5" x14ac:dyDescent="0.25">
      <c r="A8" s="1"/>
      <c r="B8" s="86" t="s">
        <v>75</v>
      </c>
      <c r="C8" s="87"/>
      <c r="D8" s="88"/>
      <c r="E8" s="1"/>
    </row>
    <row r="9" spans="1:5" ht="15" customHeight="1" x14ac:dyDescent="0.25">
      <c r="A9" s="1"/>
      <c r="B9" s="95" t="s">
        <v>76</v>
      </c>
      <c r="C9" s="96"/>
      <c r="D9" s="97"/>
      <c r="E9" s="1"/>
    </row>
    <row r="10" spans="1:5" x14ac:dyDescent="0.25">
      <c r="A10" s="1"/>
      <c r="B10" s="45" t="s">
        <v>77</v>
      </c>
      <c r="C10" s="40">
        <v>0</v>
      </c>
      <c r="D10" s="8" t="s">
        <v>3</v>
      </c>
      <c r="E10" s="1"/>
    </row>
    <row r="11" spans="1:5" x14ac:dyDescent="0.25">
      <c r="A11" s="1"/>
      <c r="B11" s="45" t="s">
        <v>78</v>
      </c>
      <c r="C11" s="40">
        <v>0</v>
      </c>
      <c r="D11" s="8" t="s">
        <v>3</v>
      </c>
      <c r="E11" s="1"/>
    </row>
    <row r="12" spans="1:5" x14ac:dyDescent="0.25">
      <c r="A12" s="1"/>
      <c r="B12" s="45" t="s">
        <v>79</v>
      </c>
      <c r="C12" s="8">
        <v>0</v>
      </c>
      <c r="D12" s="8" t="s">
        <v>3</v>
      </c>
      <c r="E12" s="1"/>
    </row>
    <row r="13" spans="1:5" x14ac:dyDescent="0.25">
      <c r="A13" s="1"/>
      <c r="B13" s="45" t="s">
        <v>80</v>
      </c>
      <c r="C13" s="8">
        <v>0</v>
      </c>
      <c r="D13" s="8" t="s">
        <v>3</v>
      </c>
      <c r="E13" s="1"/>
    </row>
    <row r="14" spans="1:5" x14ac:dyDescent="0.25">
      <c r="A14" s="1"/>
      <c r="B14" s="45" t="s">
        <v>81</v>
      </c>
      <c r="C14" s="8">
        <v>0</v>
      </c>
      <c r="D14" s="8" t="s">
        <v>3</v>
      </c>
      <c r="E14" s="1"/>
    </row>
    <row r="15" spans="1:5" x14ac:dyDescent="0.25">
      <c r="A15" s="1"/>
      <c r="B15" s="45" t="s">
        <v>82</v>
      </c>
      <c r="C15" s="8">
        <v>0</v>
      </c>
      <c r="D15" s="8" t="s">
        <v>3</v>
      </c>
      <c r="E15" s="1"/>
    </row>
    <row r="16" spans="1:5" x14ac:dyDescent="0.25">
      <c r="A16" s="1"/>
      <c r="B16" s="45" t="s">
        <v>83</v>
      </c>
      <c r="C16" s="8">
        <v>0</v>
      </c>
      <c r="D16" s="8" t="s">
        <v>3</v>
      </c>
      <c r="E16" s="1"/>
    </row>
    <row r="17" spans="1:5" x14ac:dyDescent="0.25">
      <c r="A17" s="1"/>
      <c r="B17" s="45" t="s">
        <v>84</v>
      </c>
      <c r="C17" s="8">
        <v>0</v>
      </c>
      <c r="D17" s="8" t="s">
        <v>3</v>
      </c>
      <c r="E17" s="1"/>
    </row>
    <row r="18" spans="1:5" x14ac:dyDescent="0.25">
      <c r="A18" s="1"/>
      <c r="B18" s="59" t="s">
        <v>85</v>
      </c>
      <c r="C18" s="10">
        <f>SUM(C10:C17)</f>
        <v>0</v>
      </c>
      <c r="D18" s="11"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AIS7e0bOy9Cl8/MAUcGwudth1XkITo3/+9hmR6T42dqHwgS4SDjx1XQH7Snuc3Wx245Kh4TH2qCva1S1x03ISA==" saltValue="PFFGQYmmCBSdjpOSShZiEg==" spinCount="100000" sheet="1" objects="1" scenarios="1"/>
  <mergeCells count="3">
    <mergeCell ref="B8:D8"/>
    <mergeCell ref="B9:D9"/>
    <mergeCell ref="B3: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15</vt:i4>
      </vt:variant>
    </vt:vector>
  </HeadingPairs>
  <TitlesOfParts>
    <vt:vector size="30"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Skattesagen</vt:lpstr>
      <vt:lpstr>Fane 7. Anlægsprojekter (§ 19)</vt:lpstr>
      <vt:lpstr>Fane 8.1. Varige tillæg</vt:lpstr>
      <vt:lpstr>Fane 8.2. Engangstillæg</vt:lpstr>
      <vt:lpstr>Fane 9. Tilknyttet virksomhed</vt:lpstr>
      <vt:lpstr>Fane 10. Bortfald</vt:lpstr>
      <vt:lpstr>Fane 11. Nøgletal</vt:lpstr>
      <vt:lpstr>Fane21</vt:lpstr>
      <vt:lpstr>Fane21total</vt:lpstr>
      <vt:lpstr>Fane22</vt:lpstr>
      <vt:lpstr>Fane22total</vt:lpstr>
      <vt:lpstr>Fane23</vt:lpstr>
      <vt:lpstr>Fane23total</vt:lpstr>
      <vt:lpstr>Fane24</vt:lpstr>
      <vt:lpstr>Fane24total</vt:lpstr>
      <vt:lpstr>Tabel_Fane_10</vt:lpstr>
      <vt:lpstr>Tabel_Fane_2_1</vt:lpstr>
      <vt:lpstr>Tabel_Fane_2_2</vt:lpstr>
      <vt:lpstr>Tabel_Fane_2_3</vt:lpstr>
      <vt:lpstr>Tabel_Fane_2_4</vt:lpstr>
      <vt:lpstr>Tabel_Fane_3</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Anton Bay Andersen</cp:lastModifiedBy>
  <cp:lastPrinted>2016-06-14T12:57:30Z</cp:lastPrinted>
  <dcterms:created xsi:type="dcterms:W3CDTF">2016-06-02T08:51:18Z</dcterms:created>
  <dcterms:modified xsi:type="dcterms:W3CDTF">2024-08-13T10:38:53Z</dcterms:modified>
</cp:coreProperties>
</file>