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iddelfart Spildevand AS (S067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11" i="11" l="1"/>
  <c r="E28" i="20" l="1"/>
  <c r="E22" i="20"/>
  <c r="E16" i="20"/>
  <c r="E10" i="20"/>
  <c r="E12" i="11" l="1"/>
  <c r="E13" i="11"/>
  <c r="E10" i="1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E22" i="39"/>
  <c r="E30" i="39"/>
  <c r="C23" i="22" s="1"/>
  <c r="C14" i="39"/>
  <c r="C26" i="2" s="1"/>
  <c r="E14" i="39"/>
  <c r="C27" i="2" s="1"/>
  <c r="C22" i="39"/>
  <c r="C22" i="15" s="1"/>
  <c r="C22" i="22"/>
  <c r="C22" i="23"/>
  <c r="C23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4" i="11"/>
  <c r="C10" i="37" s="1"/>
  <c r="C12" i="37" s="1"/>
  <c r="C13" i="37" s="1"/>
  <c r="G14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4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<sst xmlns="http://schemas.openxmlformats.org/spreadsheetml/2006/main" count="715" uniqueCount="291">
  <si>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</si>
  <si>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</si>
  <si>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</si>
  <si>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</si>
  <si>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</si>
  <si>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</si>
  <si>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</si>
  <si>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</si>
  <si>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</si>
  <si>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</si>
  <si>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</si>
  <si>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</si>
  <si>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</si>
  <si>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</si>
  <si>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</si>
  <si>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</si>
  <si>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</si>
  <si>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</si>
  <si>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</si>
  <si>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</si>
  <si>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</si>
  <si>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</si>
  <si>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</si>
  <si>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</si>
  <si>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</si>
  <si>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</si>
  <si>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</si>
  <si>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</si>
  <si>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</si>
  <si>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</si>
  <si>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</si>
  <si>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</si>
  <si>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</si>
  <si>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</si>
  <si>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</si>
  <si>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</si>
  <si>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</si>
  <si>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</si>
  <si>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</si>
  <si>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</si>
  <si>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</si>
  <si>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</si>
  <si>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</si>
  <si>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</si>
  <si>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</si>
  <si>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</si>
  <si>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</si>
  <si>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</si>
  <si>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</si>
  <si>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</si>
  <si>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</si>
  <si>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</si>
  <si>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</si>
  <si>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</si>
  <si>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</si>
  <si>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</si>
  <si>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</si>
  <si>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</si>
  <si>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</si>
  <si>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</si>
  <si>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</si>
  <si>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</si>
  <si>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</si>
  <si>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</si>
  <si>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</si>
  <si>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</si>
  <si>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</si>
  <si>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</si>
  <si>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</si>
  <si>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</si>
  <si>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</si>
  <si>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</si>
  <si>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</si>
  <si>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</si>
  <si>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</si>
  <si>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</si>
  <si>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</si>
  <si>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</si>
  <si>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</si>
  <si>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</si>
  <si>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</si>
  <si>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</si>
  <si>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</si>
  <si>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</si>
  <si>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</si>
  <si>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</si>
  <si>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</si>
  <si>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</si>
  <si>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</si>
  <si>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</si>
  <si>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</si>
  <si>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</si>
  <si>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</si>
  <si>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</si>
  <si>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</si>
  <si>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</si>
  <si>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</si>
  <si>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</si>
  <si>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</si>
  <si>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</si>
  <si>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</si>
  <si>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</si>
  <si>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</si>
  <si>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</si>
  <si>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</si>
  <si>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</si>
  <si>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</si>
  <si>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</si>
  <si>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</si>
  <si>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</si>
  <si>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</si>
  <si>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</si>
  <si>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</si>
  <si>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</si>
  <si>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</si>
  <si>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</si>
  <si>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</si>
  <si>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</si>
  <si>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</si>
  <si>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</si>
  <si>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</si>
  <si>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</si>
  <si>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</si>
  <si>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</si>
  <si>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</si>
  <si>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</si>
  <si>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</si>
  <si>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</si>
  <si>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</si>
  <si>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</si>
  <si>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</si>
  <si>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</si>
  <si>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</si>
  <si>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</si>
  <si>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</si>
  <si>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</si>
  <si>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</si>
  <si>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</si>
  <si>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</si>
  <si>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</si>
  <si>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</si>
  <si>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</si>
  <si>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</si>
  <si>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</si>
  <si>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</si>
  <si>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</si>
  <si>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</si>
  <si>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</si>
  <si>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</si>
  <si>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</si>
  <si>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</si>
  <si>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</si>
  <si>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</si>
  <si>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</si>
  <si>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</si>
  <si>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</si>
  <si>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</si>
  <si>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</si>
  <si>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</si>
  <si>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</si>
  <si>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</si>
  <si>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</si>
  <si>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</si>
  <si>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</si>
  <si>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</si>
  <si>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</si>
  <si>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</si>
  <si>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</si>
  <si>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</si>
  <si>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</si>
  <si>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</si>
  <si>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</si>
  <si>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</si>
  <si>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</si>
  <si>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</si>
  <si>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</si>
  <si>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</si>
  <si>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</si>
  <si>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</si>
  <si>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</si>
  <si>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</si>
  <si>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</si>
  <si>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</si>
  <si>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</si>
  <si>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</si>
  <si>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</si>
  <si>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</si>
  <si>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</si>
  <si>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</si>
  <si>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</si>
  <si>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</si>
  <si>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</si>
  <si>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</si>
  <si>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</si>
  <si>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</si>
  <si>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</si>
  <si>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</si>
  <si>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</si>
  <si>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</si>
  <si>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</si>
  <si>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</si>
  <si>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</si>
  <si>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</si>
  <si>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</si>
  <si>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</si>
  <si>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</si>
  <si>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</si>
  <si>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</si>
  <si>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</si>
  <si>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</si>
  <si>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</si>
  <si>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</si>
  <si>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</si>
  <si>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</si>
  <si>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</si>
  <si>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</si>
  <si>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</si>
  <si>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</si>
  <si>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</si>
  <si>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</si>
  <si>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</si>
  <si>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</si>
  <si>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</si>
  <si>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</si>
  <si>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</si>
  <si>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</si>
  <si>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</si>
  <si>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</si>
  <si>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</si>
  <si>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</si>
  <si>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</si>
  <si>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</si>
  <si>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</si>
  <si>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</si>
  <si>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</si>
  <si>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</si>
  <si>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</si>
  <si>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</si>
  <si>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</si>
  <si>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</si>
  <si>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</si>
  <si>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</si>
  <si>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</si>
  <si>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</si>
  <si>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</si>
  <si>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</si>
  <si>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</si>
  <si>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</si>
  <si>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</si>
  <si>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</si>
  <si>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</si>
  <si>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</si>
  <si>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</si>
  <si>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</si>
  <si>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</si>
  <si>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</si>
  <si>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</si>
  <si>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</si>
  <si>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</si>
  <si>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</si>
  <si>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</si>
  <si>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Strømpeforing Ø 200 mm &lt; Ledningsnet ≤ Ø 500 mm</t>
  </si>
  <si>
    <t>50</t>
  </si>
  <si>
    <t>Ø 200 mm &lt; Ledningsnet ≤ Ø 500 mm</t>
  </si>
  <si>
    <t>75</t>
  </si>
  <si>
    <t>Brønde</t>
  </si>
  <si>
    <t>Stik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</si>
  <si>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</si>
  <si>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</si>
  <si>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</si>
  <si>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</si>
  <si>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</si>
  <si>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</si>
  <si>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</si>
  <si>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</si>
  <si>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</si>
  <si>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</si>
  <si>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</si>
  <si>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</si>
  <si>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</si>
  <si>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</si>
  <si>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</si>
  <si>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</si>
  <si>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</si>
  <si>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</si>
  <si>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Udvidelser af forsyningsområde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</si>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</sst>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289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naj7foRHc+r14bzL+zl1LJ2hFpwE/FzIch9I696mD0aJhksJArNSYjMoDGQ2Tpq1cZhbuhZJlcDqdXGyKVgaQ==" saltValue="m9ycXiZDx/v+uxF21nwrs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2" t="s">
        <v>268</v>
      </c>
      <c r="C10" s="9">
        <v>1408833</v>
      </c>
      <c r="D10" s="14" t="s">
        <v>3</v>
      </c>
      <c r="E10" s="1"/>
      <c r="F10" s="1"/>
    </row>
    <row r="11" spans="1:6" x14ac:dyDescent="0.25">
      <c r="A11" s="1"/>
      <c r="B11" s="62" t="s">
        <v>269</v>
      </c>
      <c r="C11" s="9">
        <v>70022</v>
      </c>
      <c r="D11" s="14" t="s">
        <v>3</v>
      </c>
      <c r="E11" s="1"/>
      <c r="F11" s="1"/>
    </row>
    <row r="12" spans="1:6" x14ac:dyDescent="0.25">
      <c r="A12" s="1"/>
      <c r="B12" s="62" t="s">
        <v>270</v>
      </c>
      <c r="C12" s="9">
        <v>218565</v>
      </c>
      <c r="D12" s="14" t="s">
        <v>3</v>
      </c>
      <c r="E12" s="1"/>
      <c r="F12" s="1"/>
    </row>
    <row r="13" spans="1:6" x14ac:dyDescent="0.25">
      <c r="A13" s="1"/>
      <c r="B13" s="62" t="s">
        <v>271</v>
      </c>
      <c r="C13" s="9">
        <v>84785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1782205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1793986.9612124502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5" t="s">
        <v>142</v>
      </c>
      <c r="C18" s="96"/>
      <c r="D18" s="97"/>
      <c r="E18" s="1"/>
      <c r="F18" s="1"/>
    </row>
    <row r="19" spans="1:6" x14ac:dyDescent="0.2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5"/>
      <c r="C23" s="96"/>
      <c r="D23" s="97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5" t="s">
        <v>115</v>
      </c>
      <c r="C26" s="96"/>
      <c r="D26" s="97"/>
      <c r="E26" s="1"/>
      <c r="F26" s="1"/>
    </row>
    <row r="27" spans="1:6" x14ac:dyDescent="0.2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5"/>
      <c r="C31" s="96"/>
      <c r="D31" s="97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9qT23/P+i1ybNAE29GA3R6Q+6GBycj7zts4dYyxdp3b5fYJW/472TMKTh4Raq9JoVhBlLMbv7+p5h7QVYODu4w==" saltValue="GMbV5SmpoJp88Xn90lRBg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273</v>
      </c>
      <c r="C8" s="96"/>
      <c r="D8" s="96"/>
      <c r="E8" s="96"/>
      <c r="F8" s="97"/>
      <c r="G8" s="1"/>
    </row>
    <row r="9" spans="1:7" x14ac:dyDescent="0.25">
      <c r="A9" s="1"/>
      <c r="B9" s="104" t="s">
        <v>274</v>
      </c>
      <c r="C9" s="105"/>
      <c r="D9" s="106"/>
      <c r="E9" s="9">
        <v>5328294.4355173707</v>
      </c>
      <c r="F9" s="14" t="s">
        <v>3</v>
      </c>
      <c r="G9" s="1"/>
    </row>
    <row r="10" spans="1:7" x14ac:dyDescent="0.25">
      <c r="A10" s="1"/>
      <c r="B10" s="104" t="s">
        <v>275</v>
      </c>
      <c r="C10" s="105"/>
      <c r="D10" s="106"/>
      <c r="E10" s="9">
        <v>-10243196.594729856</v>
      </c>
      <c r="F10" s="14" t="s">
        <v>3</v>
      </c>
      <c r="G10" s="1"/>
    </row>
    <row r="11" spans="1:7" x14ac:dyDescent="0.25">
      <c r="A11" s="1"/>
      <c r="B11" s="104" t="s">
        <v>276</v>
      </c>
      <c r="C11" s="105"/>
      <c r="D11" s="106"/>
      <c r="E11" s="9">
        <v>-4914902.159212485</v>
      </c>
      <c r="F11" s="14" t="s">
        <v>3</v>
      </c>
      <c r="G11" s="1"/>
    </row>
    <row r="12" spans="1:7" x14ac:dyDescent="0.25">
      <c r="A12" s="1"/>
      <c r="B12" s="104" t="s">
        <v>277</v>
      </c>
      <c r="C12" s="105"/>
      <c r="D12" s="106"/>
      <c r="E12" s="9">
        <v>-180033.02781873941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278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279</v>
      </c>
      <c r="C16" s="96"/>
      <c r="D16" s="96"/>
      <c r="E16" s="96"/>
      <c r="F16" s="97"/>
      <c r="G16" s="1"/>
    </row>
    <row r="17" spans="1:7" x14ac:dyDescent="0.25">
      <c r="A17" s="1"/>
      <c r="B17" s="104" t="s">
        <v>280</v>
      </c>
      <c r="C17" s="105"/>
      <c r="D17" s="106"/>
      <c r="E17" s="9">
        <v>-90016.5</v>
      </c>
      <c r="F17" s="14" t="s">
        <v>3</v>
      </c>
      <c r="G17" s="1"/>
    </row>
    <row r="18" spans="1:7" x14ac:dyDescent="0.25">
      <c r="A18" s="1"/>
      <c r="B18" s="104" t="s">
        <v>281</v>
      </c>
      <c r="C18" s="105"/>
      <c r="D18" s="106"/>
      <c r="E18" s="9">
        <v>-90016.5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282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3" t="s">
        <v>213</v>
      </c>
      <c r="C22" s="54"/>
      <c r="D22" s="54"/>
      <c r="E22" s="54"/>
      <c r="F22" s="55"/>
      <c r="G22" s="1"/>
    </row>
    <row r="23" spans="1:7" x14ac:dyDescent="0.25">
      <c r="A23" s="1"/>
      <c r="B23" s="59" t="s">
        <v>214</v>
      </c>
      <c r="C23" s="60"/>
      <c r="D23" s="61"/>
      <c r="E23" s="9">
        <v>71099034.028031409</v>
      </c>
      <c r="F23" s="14" t="s">
        <v>3</v>
      </c>
      <c r="G23" s="1"/>
    </row>
    <row r="24" spans="1:7" x14ac:dyDescent="0.25">
      <c r="A24" s="1"/>
      <c r="B24" s="59" t="s">
        <v>215</v>
      </c>
      <c r="C24" s="60"/>
      <c r="D24" s="61"/>
      <c r="E24" s="9">
        <v>74787026</v>
      </c>
      <c r="F24" s="14" t="s">
        <v>3</v>
      </c>
      <c r="G24" s="1"/>
    </row>
    <row r="25" spans="1:7" x14ac:dyDescent="0.2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56" t="s">
        <v>283</v>
      </c>
      <c r="C26" s="57"/>
      <c r="D26" s="64"/>
      <c r="E26" s="48">
        <f>E23-(E24-E25)</f>
        <v>-3687991.9719685912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186</v>
      </c>
      <c r="C30" s="96"/>
      <c r="D30" s="96"/>
      <c r="E30" s="96"/>
      <c r="F30" s="97"/>
      <c r="G30" s="1"/>
    </row>
    <row r="31" spans="1:7" x14ac:dyDescent="0.25">
      <c r="A31" s="1"/>
      <c r="B31" s="116" t="s">
        <v>288</v>
      </c>
      <c r="C31" s="117"/>
      <c r="D31" s="118"/>
      <c r="E31" s="9">
        <v>0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-3868024.9719685912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-1934012.4859842956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98" t="s">
        <v>287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TMhZ/TtJaN4furNUx3q9bNqb0CuO800x5+qcahocJ0P7cdd3n0EVxGsqQn2i2WyrK9j4VzYisp/yLhXhxAfuQw==" saltValue="v8N4fY5QDmbgb6bI0SgvO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ie4/wE6K7Ydv2EAdpmK1zlRtflJcZOdJuz8hZLzoFINNELOcu4ovaX9qbrnx3Zgpi8yRBr/88ecpngFoKoXWw==" saltValue="9w3qmLJQ7SWNKOA9WyLWi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ht="26.25" x14ac:dyDescent="0.25">
      <c r="A10" s="1"/>
      <c r="B10" s="65" t="s">
        <v>261</v>
      </c>
      <c r="C10" s="66" t="s">
        <v>262</v>
      </c>
      <c r="D10" s="9">
        <v>1177503</v>
      </c>
      <c r="E10" s="9">
        <f>IFERROR(D10/C10,0)</f>
        <v>23550.06</v>
      </c>
      <c r="F10" s="9">
        <v>0</v>
      </c>
      <c r="G10" s="9">
        <v>11775</v>
      </c>
      <c r="H10" s="14" t="s">
        <v>3</v>
      </c>
      <c r="I10" s="1"/>
    </row>
    <row r="11" spans="1:9" ht="26.25" x14ac:dyDescent="0.25">
      <c r="A11" s="1"/>
      <c r="B11" s="65" t="s">
        <v>263</v>
      </c>
      <c r="C11" s="66" t="s">
        <v>264</v>
      </c>
      <c r="D11" s="9">
        <v>77801</v>
      </c>
      <c r="E11" s="9">
        <f>IFERROR(D11/C11,0)</f>
        <v>1037.3466666666666</v>
      </c>
      <c r="F11" s="9">
        <v>0</v>
      </c>
      <c r="G11" s="9">
        <v>778</v>
      </c>
      <c r="H11" s="14"/>
      <c r="I11" s="1"/>
    </row>
    <row r="12" spans="1:9" x14ac:dyDescent="0.25">
      <c r="A12" s="1"/>
      <c r="B12" s="65" t="s">
        <v>265</v>
      </c>
      <c r="C12" s="66" t="s">
        <v>264</v>
      </c>
      <c r="D12" s="9">
        <v>47999</v>
      </c>
      <c r="E12" s="9">
        <f t="shared" ref="E12:E13" si="0">IFERROR(D12/C12,0)</f>
        <v>639.98666666666668</v>
      </c>
      <c r="F12" s="9">
        <v>0</v>
      </c>
      <c r="G12" s="9">
        <v>480</v>
      </c>
      <c r="H12" s="14" t="s">
        <v>3</v>
      </c>
      <c r="I12" s="1"/>
    </row>
    <row r="13" spans="1:9" x14ac:dyDescent="0.25">
      <c r="A13" s="1"/>
      <c r="B13" s="65" t="s">
        <v>266</v>
      </c>
      <c r="C13" s="66" t="s">
        <v>264</v>
      </c>
      <c r="D13" s="9">
        <v>14578</v>
      </c>
      <c r="E13" s="9">
        <f t="shared" si="0"/>
        <v>194.37333333333333</v>
      </c>
      <c r="F13" s="9">
        <v>0</v>
      </c>
      <c r="G13" s="9">
        <v>146</v>
      </c>
      <c r="H13" s="14" t="s">
        <v>3</v>
      </c>
      <c r="I13" s="1"/>
    </row>
    <row r="14" spans="1:9" x14ac:dyDescent="0.25">
      <c r="A14" s="1"/>
      <c r="B14" s="95" t="s">
        <v>179</v>
      </c>
      <c r="C14" s="96"/>
      <c r="D14" s="97"/>
      <c r="E14" s="12">
        <f>SUM(E10:E13)</f>
        <v>25421.76666666667</v>
      </c>
      <c r="F14" s="12">
        <f t="shared" ref="F14:G14" si="1">SUM(F10:F13)</f>
        <v>0</v>
      </c>
      <c r="G14" s="12">
        <f t="shared" si="1"/>
        <v>13179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E28xQPbUvQD7V0m67lkcyNX6bS24XFPj9IxDVAOiyag5gA0Hsn+gQE1A5GsdS/G2dJqbYqBlppppRG3NgaWyg==" saltValue="8r5m7rdZNpWy2lyseOlsMQ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Anlægsprojekter'!F14</f>
        <v>0</v>
      </c>
      <c r="D10" s="14" t="s">
        <v>3</v>
      </c>
      <c r="E10" s="9">
        <f>SUM('Fane 9. Anlægsprojekter'!E14,'Fane 9. Anlægsprojekter'!G14)</f>
        <v>38600.76666666667</v>
      </c>
      <c r="F10" s="14" t="s">
        <v>3</v>
      </c>
      <c r="G10" s="1"/>
    </row>
    <row r="11" spans="1:7" x14ac:dyDescent="0.25">
      <c r="A11" s="1"/>
      <c r="B11" s="47" t="s">
        <v>285</v>
      </c>
      <c r="C11" s="22">
        <v>264231</v>
      </c>
      <c r="D11" s="14" t="s">
        <v>3</v>
      </c>
      <c r="E11" s="9">
        <v>180166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264231</v>
      </c>
      <c r="D12" s="13" t="s">
        <v>3</v>
      </c>
      <c r="E12" s="12">
        <f>SUM(E10:E11)</f>
        <v>218766.76666666666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265102.96230000001</v>
      </c>
      <c r="D13" s="13" t="s">
        <v>3</v>
      </c>
      <c r="E13" s="12">
        <f>E12*(1+'Fane 14. Nøgletal'!C14)</f>
        <v>219488.69699666669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DshEbrMqlvDx7iE2Mdy14KcY4Wvur0ZFuItxnjjeI9TJwmE1af+VRVAf+pjUZzvWRp3hTquO2IpQnW/9ejjaw==" saltValue="JaAPrPxuc17ztu3GU+riq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286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25">
      <c r="A18" s="1"/>
      <c r="B18" s="25" t="s">
        <v>286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25">
      <c r="A26" s="1"/>
      <c r="B26" s="25" t="s">
        <v>286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25">
      <c r="A34" s="1"/>
      <c r="B34" s="25" t="s">
        <v>286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nsm/LIFe257eGkc95V8YhjsDHwSKnOeHktE988mGyF5dhZtoZCVGPsm8NP5EvkBAuusQn/bFViD+sIjXaWrFA==" saltValue="MmDpqogf3reIKH+HreTUN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/drJYfZanb0r+1hYkU8GKmuw72TxsHwlwXlhPqYCyNm4Ak4DwB+MNkHQloP+O8WHoDVCNtLl5k5ijqbLl+55w==" saltValue="dvpZyK9YcczSYedlU35LD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Ucznk299Drp7YmhKqhxIyNcbSxLfzAadvw+eTZgE47T9RhvzNh2tnco4dkMp2jJoltDvh/1QjD70XBAJwoVvA==" saltValue="Hh+hP/JOOgG7F3vlFxopI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GI2/B7UYspaeiklECZQsP8bXliCrGIbhlHefWTfHK9GWIDGgEseqbUYBlcWEZSdmFfXw/jU2958CZR22YY/QA==" saltValue="Apj3I+vSH4iW54DYo1is0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2" t="s">
        <v>137</v>
      </c>
      <c r="C9" s="26">
        <v>1.2699999999999999E-2</v>
      </c>
      <c r="D9" s="1"/>
    </row>
    <row r="10" spans="1:4" x14ac:dyDescent="0.25">
      <c r="A10" s="1"/>
      <c r="B10" s="62" t="s">
        <v>138</v>
      </c>
      <c r="C10" s="26">
        <v>1.7500000000000002E-2</v>
      </c>
      <c r="D10" s="1"/>
    </row>
    <row r="11" spans="1:4" x14ac:dyDescent="0.25">
      <c r="A11" s="1"/>
      <c r="B11" s="62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2" t="s">
        <v>253</v>
      </c>
      <c r="C14" s="67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2" t="s">
        <v>139</v>
      </c>
      <c r="C19" s="23">
        <v>9.1000000000000004E-3</v>
      </c>
      <c r="D19" s="1"/>
    </row>
    <row r="20" spans="1:4" x14ac:dyDescent="0.25">
      <c r="A20" s="1"/>
      <c r="B20" s="62" t="s">
        <v>190</v>
      </c>
      <c r="C20" s="23">
        <v>1.77E-2</v>
      </c>
      <c r="D20" s="1"/>
    </row>
    <row r="21" spans="1:4" x14ac:dyDescent="0.25">
      <c r="A21" s="1"/>
      <c r="B21" s="62" t="s">
        <v>191</v>
      </c>
      <c r="C21" s="23">
        <v>8.6999999999999994E-3</v>
      </c>
      <c r="D21" s="1"/>
    </row>
    <row r="22" spans="1:4" x14ac:dyDescent="0.25">
      <c r="A22" s="1"/>
      <c r="B22" s="62" t="s">
        <v>140</v>
      </c>
      <c r="C22" s="41">
        <v>2.8400000000000002E-2</v>
      </c>
      <c r="D22" s="1"/>
    </row>
    <row r="23" spans="1:4" x14ac:dyDescent="0.25">
      <c r="A23" s="1"/>
      <c r="B23" s="62" t="s">
        <v>192</v>
      </c>
      <c r="C23" s="41">
        <v>2.75E-2</v>
      </c>
      <c r="D23" s="1"/>
    </row>
    <row r="24" spans="1:4" x14ac:dyDescent="0.25">
      <c r="A24" s="1"/>
      <c r="B24" s="62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2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QjQsslPgppcFe7neme+V+R0fNTMndwyCR2vowA0CH2XvOWE3btzPNqs0ZH/6cDNSWicXr0YsFOvkb/ZkMOuATQ==" saltValue="Qx1uxZsKkTv/oaxAFXW/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72058640.20223318</v>
      </c>
      <c r="D9" s="8" t="s">
        <v>3</v>
      </c>
      <c r="E9" s="1"/>
    </row>
    <row r="10" spans="1:5" ht="17.100000000000001" customHeight="1" x14ac:dyDescent="0.25">
      <c r="A10" s="1"/>
      <c r="B10" s="50" t="s">
        <v>43</v>
      </c>
      <c r="C10" s="7">
        <f>'Fane 10.1. Varige tillæg'!C13</f>
        <v>265102.96230000001</v>
      </c>
      <c r="D10" s="8" t="s">
        <v>3</v>
      </c>
      <c r="E10" s="1"/>
    </row>
    <row r="11" spans="1:5" ht="17.100000000000001" customHeight="1" x14ac:dyDescent="0.25">
      <c r="A11" s="1"/>
      <c r="B11" s="50" t="s">
        <v>44</v>
      </c>
      <c r="C11" s="9">
        <f>'Fane 10.1. Varige tillæg'!E13</f>
        <v>219488.69699666669</v>
      </c>
      <c r="D11" s="8" t="s">
        <v>3</v>
      </c>
      <c r="E11" s="1"/>
    </row>
    <row r="12" spans="1:5" ht="17.100000000000001" customHeight="1" x14ac:dyDescent="0.2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SUM(C9:C15)*'Fane 14. Nøgletal'!C14</f>
        <v>239392.66514304854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krav'!G12</f>
        <v>-997376.5819917022</v>
      </c>
      <c r="D17" s="8" t="s">
        <v>3</v>
      </c>
      <c r="E17" s="1"/>
    </row>
    <row r="18" spans="1:5" ht="17.100000000000001" customHeight="1" x14ac:dyDescent="0.25">
      <c r="A18" s="1"/>
      <c r="B18" s="50" t="s">
        <v>26</v>
      </c>
      <c r="C18" s="9">
        <f>-'Fane 4.1. Gen. krav - drift'!G40</f>
        <v>-473556.6894673974</v>
      </c>
      <c r="D18" s="8" t="s">
        <v>3</v>
      </c>
      <c r="E18" s="1"/>
    </row>
    <row r="19" spans="1:5" ht="17.100000000000001" customHeight="1" x14ac:dyDescent="0.25">
      <c r="A19" s="1"/>
      <c r="B19" s="50" t="s">
        <v>27</v>
      </c>
      <c r="C19" s="9">
        <f>-'Fane 4.2. Gen. krav - anlæg'!G37</f>
        <v>-784724.15672837</v>
      </c>
      <c r="D19" s="8" t="s">
        <v>3</v>
      </c>
      <c r="E19" s="1"/>
    </row>
    <row r="20" spans="1:5" ht="17.100000000000001" customHeight="1" x14ac:dyDescent="0.25">
      <c r="A20" s="1"/>
      <c r="B20" s="56" t="s">
        <v>22</v>
      </c>
      <c r="C20" s="10">
        <f>SUM(C9:C19)</f>
        <v>70526967.098485425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1793986.9612124502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290</v>
      </c>
      <c r="C30" s="10">
        <f>'Fane 7. Kontrol af ØR2020'!E34</f>
        <v>-1934012.4859842956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70386941.573713586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CzPbUC3LiziHvUda1XQADrAPw3gEwR23DUMsnS/f2g8bXIpDS7ZB265Rt8iQ1j/msTRTZm9hmpcrNoPo7peUQ==" saltValue="jyPCP6w/tOZEuog6C5TZv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70526967.098485425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232738.99142500191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-969655.52234007139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-465617.03801178711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-775661.50299817917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68548772.026560396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1799907.1181844515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290</v>
      </c>
      <c r="C26" s="10">
        <f>'Fane 7. Kontrol af ØR2020'!E34</f>
        <v>-1934012.4859842956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68414666.658760548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dL1WOcuhgRRZZIPAI3rqVorjLrM0huoMnZ2vUsSWl0qbmGrTRm1TS7HcPlaJ4c/h84gZKDiiPTo9LtTY9Nfszw==" saltValue="/BsyISq+ORwaILdwkP3S8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68548772.026560396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226210.94768764931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-942457.87221172475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-457810.50275248155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-766703.51240589377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66608011.08687795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1805846.8116744603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68413857.898552403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E0VQTQCydhb+oRFysd/fuHN2fgIA1hlaYMf7d1fvmJmzQr5xYFSF0XgrxnZf9jHPtzDFkVINa+oGkcSsZwu1zw==" saltValue="lSFpc2txZEEtSZmUQzBnI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66608011.08687795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219806.43658669724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-915774.8934856283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-450134.85186333343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-757848.97621368011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64704058.801902011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1811806.1061529862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66515864.908055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OCNe+QLGhx5fGIytJNZBSk6dFhbe/Ez9M9ZmCpxJlrHUE6HBSWPV6WlJMcQ/AGLGDmqc7uD99id5xofnvwDJzQ==" saltValue="hlUyknckJPtQoYbHDkSW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284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71869324.952803656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52998.792000000001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1536219.9887999999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1435214.170695992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-822012.52452960063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-476221.46246558352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anlæg'!G31</f>
        <v>-1536883.715071283</v>
      </c>
      <c r="F19" s="8" t="s">
        <v>3</v>
      </c>
      <c r="G19" s="1"/>
    </row>
    <row r="20" spans="1:7" ht="15" customHeight="1" x14ac:dyDescent="0.25">
      <c r="A20" s="1"/>
      <c r="B20" s="56" t="s">
        <v>22</v>
      </c>
      <c r="C20" s="57"/>
      <c r="D20" s="64"/>
      <c r="E20" s="10">
        <f>SUM(E9:E19)</f>
        <v>72058640.20223318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1834505.9254620001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-2457451.0796062425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71435695.048088938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LPIhYLDwvG2Q5C5tlL+6vMd9PM3jJEo8QGE9mqHKhFvpdQOZb8eymMrn/VmeLS0Zt05m2IYW5YrfoR/+RpIUg==" saltValue="l+SJ0zYmdWYHTmRDQpFym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23511839.358604852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470236.78717209707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23444830.616432831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-18738.228616252003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468521.84775633155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23359328.024511304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467186.56049022608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23343116.650862295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24">
        <v>430810.20038925001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475478.53702503094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23757427.746016778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24">
        <v>53645.377262399998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476221.46246558352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23411856.671294279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265977.80207559001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473556.6894673974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23280851.900589354</v>
      </c>
      <c r="H44" s="14" t="s">
        <v>3</v>
      </c>
      <c r="I44" s="1"/>
    </row>
    <row r="45" spans="1:9" x14ac:dyDescent="0.25">
      <c r="A45" s="1"/>
      <c r="B45" s="110" t="s">
        <v>237</v>
      </c>
      <c r="C45" s="111"/>
      <c r="D45" s="111"/>
      <c r="E45" s="111"/>
      <c r="F45" s="112"/>
      <c r="G45" s="24">
        <f>G39*(1+'Fane 14. Nøgletal'!C14)</f>
        <v>266855.52882243949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465617.03801178711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22890525.137624077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457810.50275248155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2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22506742.593166672</v>
      </c>
      <c r="H59" s="14" t="s">
        <v>3</v>
      </c>
      <c r="I59" s="1"/>
    </row>
    <row r="60" spans="1:9" x14ac:dyDescent="0.2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2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450134.85186333343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lyyzbqjEaGR5gL0yR+u89vHXePWQJaFRCYZS0RktVERFye1Vr0e/SdOb/kwKM34P5PqAxbwIGUKBRmGpOhjRAw==" saltValue="FlWemLbo5GqGc61D1TUrfw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51404008.674181432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467776.47893505107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51827616.2586632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-304585.3431039562</v>
      </c>
      <c r="H11" s="14" t="s">
        <v>3</v>
      </c>
      <c r="I11" s="1"/>
    </row>
    <row r="12" spans="1:9" x14ac:dyDescent="0.2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911957.64720539865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51496767.050550044</v>
      </c>
      <c r="H17" s="14" t="s">
        <v>3</v>
      </c>
      <c r="I17" s="1"/>
    </row>
    <row r="18" spans="1:9" x14ac:dyDescent="0.25">
      <c r="A18" s="1"/>
      <c r="B18" s="107" t="s">
        <v>72</v>
      </c>
      <c r="C18" s="108"/>
      <c r="D18" s="108"/>
      <c r="E18" s="108"/>
      <c r="F18" s="109"/>
      <c r="G18" s="24">
        <v>87586.017081389975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912254.77514334396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51670338.628850102</v>
      </c>
      <c r="H23" s="14" t="s">
        <v>3</v>
      </c>
      <c r="I23" s="1"/>
    </row>
    <row r="24" spans="1:9" x14ac:dyDescent="0.25">
      <c r="A24" s="1"/>
      <c r="B24" s="107" t="s">
        <v>76</v>
      </c>
      <c r="C24" s="108"/>
      <c r="D24" s="108"/>
      <c r="E24" s="108"/>
      <c r="F24" s="109"/>
      <c r="G24" s="24">
        <v>1431293.7321697611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1508086.3590529643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52609938.858205654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1554961.8726633599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1536883.715071283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52801689.47194986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220213.0096967557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784724.15672837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52409561.013390481</v>
      </c>
      <c r="H41" s="14" t="s">
        <v>3</v>
      </c>
      <c r="I41" s="1"/>
    </row>
    <row r="42" spans="1:9" x14ac:dyDescent="0.25">
      <c r="A42" s="1"/>
      <c r="B42" s="47" t="s">
        <v>242</v>
      </c>
      <c r="C42" s="60"/>
      <c r="D42" s="60"/>
      <c r="E42" s="60"/>
      <c r="F42" s="61"/>
      <c r="G42" s="24">
        <f>G36*(1+'Fane 14. Nøgletal'!C14)</f>
        <v>220939.71262875502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775661.50299817917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51804291.378776602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766703.51240589377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51206011.906329736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757848.97621368011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IG9Z7tJermduPiQuFQoKPlE7zWs71ZIzlfX4jTXjVwts7/RBG6x16BCk5Um2Dfhi01aURqZwYCxwwXTaqUIyhg==" saltValue="UL2UO+IBUsiSPdVj1jpEO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1.439324298542362E-2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1.097571476624234E-2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1.3703498444552382E-2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7iWBw3AyxWl6y9J0UuyBSV7v9mNGj1NbGM+WMoATyOrwZ6Ew0vGzyk07OMpUTcTWZUvCbQYS4iNK0SxL7CT35w==" saltValue="CrNRC8ASEYbIUdmc/0WiU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2021-10-12T14:50:16Z</dcterms:modified>
</cp:coreProperties>
</file>