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Vordingborg Spildevand AS (S107)\ØR2025\"/>
    </mc:Choice>
  </mc:AlternateContent>
  <xr:revisionPtr revIDLastSave="0" documentId="13_ncr:1_{112A458C-17BE-46FE-B861-8F79FEAE3535}"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<sst xmlns="http://schemas.openxmlformats.org/spreadsheetml/2006/main" count="547" uniqueCount="233">
  <si>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</si>
  <si>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</si>
  <si>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</si>
  <si>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</si>
  <si>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</si>
  <si>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</si>
  <si>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</si>
  <si>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</si>
  <si>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</si>
  <si>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</si>
  <si>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</si>
  <si>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</si>
  <si>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</si>
  <si>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</si>
  <si>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</si>
  <si>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</si>
  <si>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</si>
  <si>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</si>
  <si>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</si>
  <si>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</si>
  <si>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</si>
  <si>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</si>
  <si>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</si>
  <si>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</si>
  <si>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</si>
  <si>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</si>
  <si>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</si>
  <si>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</si>
  <si>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</si>
  <si>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</si>
  <si>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</si>
  <si>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</si>
  <si>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</si>
  <si>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</si>
  <si>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</si>
  <si>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</si>
  <si>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</si>
  <si>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</si>
  <si>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</si>
  <si>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</si>
  <si>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</si>
  <si>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</si>
  <si>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</si>
  <si>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</si>
  <si>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</si>
  <si>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</si>
  <si>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</si>
  <si>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</si>
  <si>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</si>
  <si>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</si>
  <si>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</si>
  <si>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</si>
  <si>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</si>
  <si>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</si>
  <si>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</si>
  <si>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</si>
  <si>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</si>
  <si>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</si>
  <si>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</si>
  <si>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</si>
  <si>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</si>
  <si>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</si>
  <si>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</si>
  <si>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</si>
  <si>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</si>
  <si>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</si>
  <si>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</si>
  <si>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</si>
  <si>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</si>
  <si>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</si>
  <si>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</si>
  <si>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</si>
  <si>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</si>
  <si>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</si>
  <si>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</si>
  <si>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</si>
  <si>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</si>
  <si>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</si>
  <si>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</si>
  <si>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</si>
  <si>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</si>
  <si>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</si>
  <si>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</si>
  <si>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</si>
  <si>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</si>
  <si>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</si>
  <si>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</si>
  <si>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</si>
  <si>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</si>
  <si>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</si>
  <si>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</si>
  <si>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</si>
  <si>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</si>
  <si>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</si>
  <si>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</si>
  <si>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</si>
  <si>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</si>
  <si>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</si>
  <si>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</si>
  <si>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</si>
  <si>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</si>
  <si>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</si>
  <si>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</si>
  <si>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</si>
  <si>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</si>
  <si>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</si>
  <si>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</si>
  <si>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</si>
  <si>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</si>
  <si>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</si>
  <si>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</si>
  <si>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</si>
  <si>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</si>
  <si>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</si>
  <si>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</si>
  <si>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</si>
  <si>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</si>
  <si>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</si>
  <si>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</si>
  <si>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</si>
  <si>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</si>
  <si>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</si>
  <si>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</si>
  <si>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</si>
  <si>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</si>
  <si>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</si>
  <si>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</si>
  <si>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</si>
  <si>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</si>
  <si>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</si>
  <si>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</si>
  <si>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</si>
  <si>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</si>
  <si>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</si>
  <si>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</si>
  <si>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</si>
  <si>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</si>
  <si>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</si>
  <si>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</si>
  <si>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</si>
  <si>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</si>
  <si>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</si>
  <si>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</si>
  <si>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</si>
  <si>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</si>
  <si>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</si>
  <si>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</si>
  <si>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</si>
  <si>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</si>
  <si>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</si>
  <si>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</si>
  <si>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</si>
  <si>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</si>
  <si>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</si>
  <si>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</si>
  <si>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</si>
  <si>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</si>
  <si>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</si>
  <si>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</si>
  <si>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</si>
  <si>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</si>
  <si>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</si>
  <si>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</si>
  <si>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</si>
  <si>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</si>
  <si>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</si>
  <si>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</si>
  <si>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</si>
  <si>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</si>
  <si>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</si>
  <si>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</si>
  <si>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</si>
  <si>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</si>
  <si>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</si>
  <si>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</si>
  <si>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</si>
  <si>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</si>
  <si>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</si>
  <si>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</si>
  <si>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</si>
  <si>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</si>
  <si>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</si>
  <si>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</si>
  <si>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</si>
  <si>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</si>
  <si>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</si>
  <si>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</si>
  <si>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</si>
  <si>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</si>
  <si>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</si>
  <si>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</si>
  <si>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</si>
  <si>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</si>
  <si>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</si>
  <si>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</si>
  <si>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</si>
  <si>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</si>
  <si>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</si>
  <si>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</si>
  <si>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</si>
  <si>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</si>
  <si>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</si>
  <si>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</si>
  <si>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</si>
  <si>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</si>
  <si>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</si>
  <si>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</si>
  <si>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</si>
  <si>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</si>
  <si>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</si>
  <si>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</si>
  <si>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</si>
  <si>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</si>
  <si>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</si>
  <si>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</si>
  <si>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</si>
  <si>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</si>
  <si>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</si>
  <si>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</si>
  <si>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</si>
  <si>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</si>
  <si>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</si>
  <si>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</si>
  <si>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</si>
  <si>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</si>
  <si>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</si>
  <si>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</si>
  <si>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</si>
  <si>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</si>
  <si>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Ejendomsskatter</t>
  </si>
  <si>
    <t>Etablering af enkeltstik</t>
  </si>
  <si>
    <t>VR, Ny polymerbygning</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</si>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</sst>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3"/>
    </row>
    <row r="7" spans="1:7" ht="15" customHeight="1" x14ac:dyDescent="0.25">
      <c r="A7" s="1"/>
      <c r="B7" s="3"/>
      <c r="C7" s="87"/>
      <c r="D7" s="87"/>
      <c r="E7" s="87"/>
      <c r="F7" s="87"/>
      <c r="G7" s="3"/>
    </row>
    <row r="8" spans="1:7" ht="15.75" x14ac:dyDescent="0.25">
      <c r="A8" s="1"/>
      <c r="B8" s="4"/>
      <c r="C8" s="95" t="s">
        <v>226</v>
      </c>
      <c r="D8" s="95"/>
      <c r="E8" s="95"/>
      <c r="F8" s="95"/>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4" t="s">
        <v>5</v>
      </c>
      <c r="D11" s="94"/>
      <c r="E11" s="94"/>
      <c r="F11" s="94"/>
      <c r="G11" s="5"/>
    </row>
    <row r="12" spans="1:7" x14ac:dyDescent="0.25">
      <c r="A12" s="1"/>
      <c r="B12" s="1"/>
      <c r="C12" s="1"/>
      <c r="D12" s="1"/>
      <c r="E12" s="1"/>
      <c r="F12" s="1"/>
      <c r="G12" s="5"/>
    </row>
    <row r="13" spans="1:7" x14ac:dyDescent="0.25">
      <c r="A13" s="1"/>
      <c r="B13" s="6" t="s">
        <v>6</v>
      </c>
      <c r="C13" s="99" t="s">
        <v>127</v>
      </c>
      <c r="D13" s="100"/>
      <c r="E13" s="100"/>
      <c r="F13" s="101"/>
      <c r="G13" s="5"/>
    </row>
    <row r="14" spans="1:7" x14ac:dyDescent="0.25">
      <c r="A14" s="1"/>
      <c r="B14" s="6" t="s">
        <v>16</v>
      </c>
      <c r="C14" s="84" t="s">
        <v>186</v>
      </c>
      <c r="D14" s="85"/>
      <c r="E14" s="85"/>
      <c r="F14" s="86"/>
      <c r="G14" s="5"/>
    </row>
    <row r="15" spans="1:7" x14ac:dyDescent="0.25">
      <c r="A15" s="1"/>
      <c r="B15" s="6" t="s">
        <v>30</v>
      </c>
      <c r="C15" s="84" t="s">
        <v>149</v>
      </c>
      <c r="D15" s="85"/>
      <c r="E15" s="85"/>
      <c r="F15" s="86"/>
      <c r="G15" s="5"/>
    </row>
    <row r="16" spans="1:7" x14ac:dyDescent="0.25">
      <c r="A16" s="1"/>
      <c r="B16" s="6" t="s">
        <v>31</v>
      </c>
      <c r="C16" s="84" t="s">
        <v>151</v>
      </c>
      <c r="D16" s="85"/>
      <c r="E16" s="85"/>
      <c r="F16" s="86"/>
      <c r="G16" s="5"/>
    </row>
    <row r="17" spans="1:8" x14ac:dyDescent="0.25">
      <c r="A17" s="1"/>
      <c r="B17" s="6" t="s">
        <v>61</v>
      </c>
      <c r="C17" s="84" t="s">
        <v>152</v>
      </c>
      <c r="D17" s="85"/>
      <c r="E17" s="85"/>
      <c r="F17" s="86"/>
      <c r="G17" s="5"/>
    </row>
    <row r="18" spans="1:8" x14ac:dyDescent="0.25">
      <c r="A18" s="1"/>
      <c r="B18" s="6" t="s">
        <v>53</v>
      </c>
      <c r="C18" s="96" t="s">
        <v>45</v>
      </c>
      <c r="D18" s="97"/>
      <c r="E18" s="97"/>
      <c r="F18" s="98"/>
      <c r="G18" s="5"/>
    </row>
    <row r="19" spans="1:8" x14ac:dyDescent="0.25">
      <c r="A19" s="1"/>
      <c r="B19" s="6" t="s">
        <v>54</v>
      </c>
      <c r="C19" s="96" t="s">
        <v>46</v>
      </c>
      <c r="D19" s="97"/>
      <c r="E19" s="97"/>
      <c r="F19" s="98"/>
      <c r="G19" s="5"/>
    </row>
    <row r="20" spans="1:8" x14ac:dyDescent="0.25">
      <c r="A20" s="1"/>
      <c r="B20" s="6" t="s">
        <v>7</v>
      </c>
      <c r="C20" s="96" t="s">
        <v>10</v>
      </c>
      <c r="D20" s="97"/>
      <c r="E20" s="97"/>
      <c r="F20" s="98"/>
      <c r="G20" s="5"/>
    </row>
    <row r="21" spans="1:8" x14ac:dyDescent="0.25">
      <c r="A21" s="1"/>
      <c r="B21" s="6" t="s">
        <v>55</v>
      </c>
      <c r="C21" s="88" t="s">
        <v>12</v>
      </c>
      <c r="D21" s="89"/>
      <c r="E21" s="89"/>
      <c r="F21" s="90"/>
      <c r="G21" s="5"/>
    </row>
    <row r="22" spans="1:8" x14ac:dyDescent="0.25">
      <c r="A22" s="1"/>
      <c r="B22" s="6" t="s">
        <v>39</v>
      </c>
      <c r="C22" s="91" t="s">
        <v>153</v>
      </c>
      <c r="D22" s="92"/>
      <c r="E22" s="92"/>
      <c r="F22" s="93"/>
      <c r="G22" s="5"/>
    </row>
    <row r="23" spans="1:8" x14ac:dyDescent="0.25">
      <c r="A23" s="1"/>
      <c r="B23" s="6" t="s">
        <v>8</v>
      </c>
      <c r="C23" s="91" t="s">
        <v>112</v>
      </c>
      <c r="D23" s="92"/>
      <c r="E23" s="92"/>
      <c r="F23" s="93"/>
      <c r="G23" s="5"/>
    </row>
    <row r="24" spans="1:8" x14ac:dyDescent="0.25">
      <c r="A24" s="1"/>
      <c r="B24" s="6" t="s">
        <v>9</v>
      </c>
      <c r="C24" s="91" t="s">
        <v>154</v>
      </c>
      <c r="D24" s="92"/>
      <c r="E24" s="92"/>
      <c r="F24" s="93"/>
      <c r="G24" s="5"/>
    </row>
    <row r="25" spans="1:8" x14ac:dyDescent="0.25">
      <c r="A25" s="1"/>
      <c r="B25" s="6" t="s">
        <v>97</v>
      </c>
      <c r="C25" s="91" t="s">
        <v>91</v>
      </c>
      <c r="D25" s="92"/>
      <c r="E25" s="92"/>
      <c r="F25" s="93"/>
      <c r="G25" s="1"/>
    </row>
    <row r="26" spans="1:8" x14ac:dyDescent="0.25">
      <c r="A26" s="1"/>
      <c r="B26" s="6" t="s">
        <v>98</v>
      </c>
      <c r="C26" s="91" t="s">
        <v>40</v>
      </c>
      <c r="D26" s="92"/>
      <c r="E26" s="92"/>
      <c r="F26" s="93"/>
      <c r="G26" s="1"/>
    </row>
    <row r="27" spans="1:8" x14ac:dyDescent="0.25">
      <c r="A27" s="1"/>
      <c r="B27" s="6" t="s">
        <v>99</v>
      </c>
      <c r="C27" s="91" t="s">
        <v>41</v>
      </c>
      <c r="D27" s="92"/>
      <c r="E27" s="92"/>
      <c r="F27" s="93"/>
      <c r="G27" s="1"/>
    </row>
    <row r="28" spans="1:8" x14ac:dyDescent="0.25">
      <c r="A28" s="1"/>
      <c r="B28" s="6" t="s">
        <v>15</v>
      </c>
      <c r="C28" s="91" t="s">
        <v>42</v>
      </c>
      <c r="D28" s="92"/>
      <c r="E28" s="92"/>
      <c r="F28" s="93"/>
      <c r="G28" s="1"/>
      <c r="H28" s="2" t="s">
        <v>150</v>
      </c>
    </row>
    <row r="29" spans="1:8" x14ac:dyDescent="0.25">
      <c r="A29" s="1"/>
      <c r="B29" s="6" t="s">
        <v>33</v>
      </c>
      <c r="C29" s="91" t="s">
        <v>68</v>
      </c>
      <c r="D29" s="92"/>
      <c r="E29" s="92"/>
      <c r="F29" s="93"/>
      <c r="G29" s="1"/>
    </row>
    <row r="30" spans="1:8" x14ac:dyDescent="0.25">
      <c r="A30" s="1"/>
      <c r="B30" s="6" t="s">
        <v>34</v>
      </c>
      <c r="C30" s="91" t="s">
        <v>32</v>
      </c>
      <c r="D30" s="92"/>
      <c r="E30" s="92"/>
      <c r="F30" s="93"/>
      <c r="G30" s="1"/>
    </row>
    <row r="31" spans="1:8" x14ac:dyDescent="0.25">
      <c r="A31" s="1"/>
      <c r="B31" s="6" t="s">
        <v>100</v>
      </c>
      <c r="C31" s="102" t="s">
        <v>52</v>
      </c>
      <c r="D31" s="103"/>
      <c r="E31" s="103"/>
      <c r="F31" s="104"/>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jqad2KvYFDzdAxPN8R3fLUeKGjGI09ZWXIwdZd7OGjMdQjXiQHOTWmZyVb+e1/w7nRPZLPyprgK3P3y3LxGIpg==" saltValue="fwrVyvmQGV/kRVWDpriAAA=="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2" t="s">
        <v>227</v>
      </c>
      <c r="C10" s="73">
        <v>1732435</v>
      </c>
      <c r="D10" s="14" t="s">
        <v>3</v>
      </c>
      <c r="E10" s="1"/>
    </row>
    <row r="11" spans="1:5" ht="15" customHeight="1" x14ac:dyDescent="0.25">
      <c r="A11" s="1"/>
      <c r="B11" s="72" t="s">
        <v>228</v>
      </c>
      <c r="C11" s="73">
        <v>78134</v>
      </c>
      <c r="D11" s="14" t="s">
        <v>3</v>
      </c>
      <c r="E11" s="1"/>
    </row>
    <row r="12" spans="1:5" x14ac:dyDescent="0.25">
      <c r="A12" s="1"/>
      <c r="B12" s="72" t="s">
        <v>229</v>
      </c>
      <c r="C12" s="73">
        <v>351535</v>
      </c>
      <c r="D12" s="14" t="s">
        <v>3</v>
      </c>
      <c r="E12" s="1"/>
    </row>
    <row r="13" spans="1:5" x14ac:dyDescent="0.25">
      <c r="A13" s="1"/>
      <c r="B13" s="72"/>
      <c r="C13" s="73"/>
      <c r="D13" s="14" t="s">
        <v>3</v>
      </c>
      <c r="E13" s="1"/>
    </row>
    <row r="14" spans="1:5" x14ac:dyDescent="0.25">
      <c r="A14" s="1"/>
      <c r="B14" s="72"/>
      <c r="C14" s="73"/>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2162104</v>
      </c>
      <c r="D20" s="13" t="s">
        <v>3</v>
      </c>
      <c r="E20" s="1"/>
    </row>
    <row r="21" spans="1:5" x14ac:dyDescent="0.25">
      <c r="A21" s="1"/>
      <c r="B21" s="33" t="s">
        <v>168</v>
      </c>
      <c r="C21" s="12">
        <f>C20*(1+'Fane 15. Nøgletal'!C10)^2</f>
        <v>2458302.9293317599</v>
      </c>
      <c r="D21" s="13" t="s">
        <v>3</v>
      </c>
      <c r="E21" s="1"/>
    </row>
    <row r="22" spans="1:5" x14ac:dyDescent="0.25">
      <c r="A22" s="1"/>
      <c r="B22" s="16"/>
      <c r="C22" s="15"/>
      <c r="D22" s="15"/>
      <c r="E22" s="1"/>
    </row>
    <row r="23" spans="1:5" x14ac:dyDescent="0.25">
      <c r="A23" s="1"/>
      <c r="B23" s="16"/>
      <c r="C23" s="15"/>
      <c r="D23" s="15"/>
      <c r="E23" s="1"/>
    </row>
    <row r="24" spans="1:5" x14ac:dyDescent="0.25">
      <c r="A24" s="1"/>
      <c r="B24" s="109" t="s">
        <v>60</v>
      </c>
      <c r="C24" s="110"/>
      <c r="D24" s="111"/>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09"/>
      <c r="C29" s="110"/>
      <c r="D29" s="111"/>
      <c r="E29" s="1"/>
    </row>
    <row r="30" spans="1:5" x14ac:dyDescent="0.25">
      <c r="A30" s="1"/>
      <c r="B30" s="1"/>
      <c r="C30" s="1"/>
      <c r="D30" s="1"/>
      <c r="E30" s="1"/>
    </row>
    <row r="31" spans="1:5" x14ac:dyDescent="0.25">
      <c r="A31" s="1"/>
      <c r="B31" s="1"/>
      <c r="C31" s="1"/>
      <c r="D31" s="1"/>
      <c r="E31" s="1"/>
    </row>
    <row r="32" spans="1:5" x14ac:dyDescent="0.25">
      <c r="A32" s="1"/>
      <c r="B32" s="109" t="s">
        <v>47</v>
      </c>
      <c r="C32" s="110"/>
      <c r="D32" s="111"/>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9"/>
      <c r="C37" s="110"/>
      <c r="D37" s="11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aKNzDyDI+kM9K6Cc41TWxXTrofKB81mbYlnMrUONbabu4yd2HxF99lUcUf7WHsyXB10GEgzmmWouubaUTp7X8g==" saltValue="QgiOV8Q3JGcqiQCSLFp60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6"/>
      <c r="C6" s="76"/>
      <c r="D6" s="76"/>
      <c r="E6" s="1"/>
    </row>
    <row r="7" spans="1:5" x14ac:dyDescent="0.25">
      <c r="A7" s="1"/>
      <c r="B7" s="1"/>
      <c r="C7" s="1"/>
      <c r="D7" s="1"/>
      <c r="E7" s="1"/>
    </row>
    <row r="8" spans="1:5" x14ac:dyDescent="0.25">
      <c r="A8" s="1"/>
      <c r="B8" s="109" t="s">
        <v>77</v>
      </c>
      <c r="C8" s="110"/>
      <c r="D8" s="111"/>
      <c r="E8" s="1"/>
    </row>
    <row r="9" spans="1:5" x14ac:dyDescent="0.25">
      <c r="A9" s="1"/>
      <c r="B9" s="65" t="s">
        <v>204</v>
      </c>
      <c r="C9" s="9">
        <v>13552191.678000569</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7" t="s">
        <v>205</v>
      </c>
      <c r="C19" s="78"/>
      <c r="D19" s="79"/>
      <c r="E19" s="1"/>
    </row>
    <row r="20" spans="1:5" x14ac:dyDescent="0.25">
      <c r="A20" s="1"/>
      <c r="B20" s="65" t="s">
        <v>206</v>
      </c>
      <c r="C20" s="9">
        <v>90470509.871268511</v>
      </c>
      <c r="D20" s="14" t="s">
        <v>3</v>
      </c>
      <c r="E20" s="1"/>
    </row>
    <row r="21" spans="1:5" x14ac:dyDescent="0.25">
      <c r="A21" s="1"/>
      <c r="B21" s="65" t="s">
        <v>207</v>
      </c>
      <c r="C21" s="9">
        <v>92948243</v>
      </c>
      <c r="D21" s="14" t="s">
        <v>3</v>
      </c>
      <c r="E21" s="1"/>
    </row>
    <row r="22" spans="1:5" x14ac:dyDescent="0.25">
      <c r="A22" s="1"/>
      <c r="B22" s="65" t="s">
        <v>29</v>
      </c>
      <c r="C22" s="9">
        <v>0</v>
      </c>
      <c r="D22" s="14" t="s">
        <v>3</v>
      </c>
      <c r="E22" s="1"/>
    </row>
    <row r="23" spans="1:5" x14ac:dyDescent="0.25">
      <c r="A23" s="1"/>
      <c r="B23" s="83" t="s">
        <v>208</v>
      </c>
      <c r="C23" s="57">
        <f>C20-C21-C22</f>
        <v>-2477733.1287314892</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3" t="s">
        <v>210</v>
      </c>
      <c r="C27" s="57">
        <f>IF(AND(C15&lt;0,C23&gt;0,ABS(SUM(C14:C15))&lt;C23),ABS(C14),IF(AND(C15&lt;0,C23&gt;0,ABS(SUM(C14:C15))&gt;C23),SUM(C14,C23),C15))</f>
        <v>0</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TBSCMHCvajiuYwpr++tb0aUvgx8tmeFIWkaZzvQ91ysTdPoileWX+R03AHOC8wiKfCrKe+rSzptdEvn47bf+GA==" saltValue="YL2dBwAb8gD8fs1pwMRqG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7"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D7Hhcg1wM87mUB0jLWn0tss3Duez2BbJo09SNP+Vf6phTt8LbJeStgm9FFNlf8KajdgA/ac10+hg4WPgCJp0Q==" saltValue="bLsFSps+yBhc0ruAAoTncw=="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80" t="s">
        <v>215</v>
      </c>
      <c r="C9" s="7">
        <v>0</v>
      </c>
      <c r="D9" s="8" t="s">
        <v>3</v>
      </c>
      <c r="E9" s="1"/>
    </row>
    <row r="10" spans="1:5" ht="14.25" customHeight="1" x14ac:dyDescent="0.25">
      <c r="A10" s="1"/>
      <c r="B10" s="65" t="s">
        <v>172</v>
      </c>
      <c r="C10" s="7">
        <v>0</v>
      </c>
      <c r="D10" s="8" t="s">
        <v>3</v>
      </c>
      <c r="E10" s="1"/>
    </row>
    <row r="11" spans="1:5" ht="14.25" customHeight="1" x14ac:dyDescent="0.25">
      <c r="A11" s="1"/>
      <c r="B11" s="83" t="s">
        <v>48</v>
      </c>
      <c r="C11" s="10">
        <f>C10-C9</f>
        <v>0</v>
      </c>
      <c r="D11" s="11" t="s">
        <v>3</v>
      </c>
      <c r="E11" s="1"/>
    </row>
    <row r="12" spans="1:5" ht="14.25" customHeight="1" x14ac:dyDescent="0.25">
      <c r="A12" s="1"/>
      <c r="B12" s="109" t="s">
        <v>217</v>
      </c>
      <c r="C12" s="110"/>
      <c r="D12" s="111"/>
      <c r="E12" s="1"/>
    </row>
    <row r="13" spans="1:5" ht="26.25" x14ac:dyDescent="0.25">
      <c r="A13" s="1"/>
      <c r="B13" s="80" t="s">
        <v>216</v>
      </c>
      <c r="C13" s="7">
        <v>0</v>
      </c>
      <c r="D13" s="8" t="s">
        <v>3</v>
      </c>
      <c r="E13" s="1"/>
    </row>
    <row r="14" spans="1:5" ht="14.25" customHeight="1" x14ac:dyDescent="0.25">
      <c r="A14" s="1"/>
      <c r="B14" s="65" t="s">
        <v>173</v>
      </c>
      <c r="C14" s="7">
        <v>0</v>
      </c>
      <c r="D14" s="8" t="s">
        <v>3</v>
      </c>
      <c r="E14" s="1"/>
    </row>
    <row r="15" spans="1:5" ht="14.25" customHeight="1" x14ac:dyDescent="0.25">
      <c r="A15" s="1"/>
      <c r="B15" s="83"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1JlVR5UhpWRgGb+WAoRbKUGW6bYh8H5LLH70hNxdMrcfUSyVFm3iSO+izvpT7HOzov/kBzjsf6uERua/7LYF5w==" saltValue="mVM9mG9zlE76hT6EtPnTz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7" t="s">
        <v>219</v>
      </c>
      <c r="C11" s="78"/>
      <c r="D11" s="79"/>
      <c r="E11" s="79"/>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9OZN6MoGj4se1QNPrq3ktDnbHQbF4YI3PfMacwG9U3e0IEFP8cBrKlnizPNmEbTl10Li9gSVFv3inrXtK/7UMw==" saltValue="FqIFSpAjow2cWKWjAX3Gp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230</v>
      </c>
      <c r="C11" s="21">
        <v>0</v>
      </c>
      <c r="D11" s="14" t="s">
        <v>3</v>
      </c>
      <c r="E11" s="9">
        <v>366207</v>
      </c>
      <c r="F11" s="14" t="s">
        <v>3</v>
      </c>
      <c r="G11" s="1"/>
    </row>
    <row r="12" spans="1:7" x14ac:dyDescent="0.25">
      <c r="A12" s="1"/>
      <c r="B12" s="24" t="s">
        <v>231</v>
      </c>
      <c r="C12" s="21">
        <v>0</v>
      </c>
      <c r="D12" s="14" t="s">
        <v>3</v>
      </c>
      <c r="E12" s="9">
        <v>197586</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0</v>
      </c>
      <c r="D19" s="13" t="s">
        <v>3</v>
      </c>
      <c r="E19" s="12">
        <f>SUM(E10:E18)</f>
        <v>563793</v>
      </c>
      <c r="F19" s="13" t="s">
        <v>3</v>
      </c>
      <c r="G19" s="1"/>
    </row>
    <row r="20" spans="1:7" x14ac:dyDescent="0.25">
      <c r="A20" s="1"/>
      <c r="B20" s="33" t="s">
        <v>175</v>
      </c>
      <c r="C20" s="12">
        <f>C19*(1+'Fane 15. Nøgletal'!C10)</f>
        <v>0</v>
      </c>
      <c r="D20" s="13" t="s">
        <v>3</v>
      </c>
      <c r="E20" s="12">
        <f>E19*(1+'Fane 15. Nøgletal'!C10)</f>
        <v>601172.47589999996</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8+HOIUbkjjTpf7Fh100KUMqKxjN/ZgXJdvFFGhHM/9ZaRT8LYM5quC/Vt1w6LwYUo5Z0bYhc84H/nyGB8EdiKg==" saltValue="rMnX5ibQ3DQMuwKc3fJ7Z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1" t="s">
        <v>17</v>
      </c>
      <c r="C9" s="83" t="s">
        <v>11</v>
      </c>
      <c r="D9" s="82"/>
      <c r="E9" s="83" t="s">
        <v>27</v>
      </c>
      <c r="F9" s="32"/>
      <c r="G9" s="1"/>
    </row>
    <row r="10" spans="1:7" x14ac:dyDescent="0.25">
      <c r="A10" s="1"/>
      <c r="B10" s="24" t="s">
        <v>232</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8"/>
      <c r="C16" s="128"/>
      <c r="D16" s="128"/>
      <c r="E16" s="128"/>
      <c r="F16" s="128"/>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8"/>
      <c r="C29" s="128"/>
      <c r="D29" s="128"/>
      <c r="E29" s="128"/>
      <c r="F29" s="128"/>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fx+tYakeFG1of2vhJkLNpKskNLthm1h7sAmLQJmWhWEMCAGosmDY3NIC2JF/5RgBGTPagCSlpFGkQoLpbpV8Q==" saltValue="63nCNXYPohlOda9FzNxSV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7" t="s">
        <v>74</v>
      </c>
      <c r="C12" s="12">
        <f>SUM(C9:C11)*(1+'Fane 15. Nøgletal'!C9)^2</f>
        <v>0</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7" t="s">
        <v>85</v>
      </c>
      <c r="C18" s="12">
        <f>SUM(C15:C17)*(1+'Fane 15. Nøgletal'!C10)^3</f>
        <v>0</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7" t="s">
        <v>141</v>
      </c>
      <c r="C24" s="12">
        <f>SUM(C21:C23)*(1+'Fane 15. Nøgletal'!C10)^4</f>
        <v>0</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7"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HOR8iU7niDDwZZRDx7Xw2Dky9sAyWDIX6C1Rrj2WhlCIYIg5WCCLIsEd1svsW/FtKp+Yb+YXa3pDi3+dMxIiag==" saltValue="X3Ns4jMy1b27IoE8zeVgMA=="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wZqHSLUbZWCM/dzzmX0pVoU9Q7sxugQyGyvzEStPL2zU4uJqcLYX1P/ZsHege1iktor3YdTiFuyL0E5ESNJSNw==" saltValue="zVQKEAr0ddvPyvb6jwcJ1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bkGTy2L+oVNZYL5ZQCdMo/NuYW84/mYPMxS4boXVoslQ2blFbYyfCZWHLNlIecpwl1g6Xr0mCZZlQb28+kAA==" saltValue="8RK7cNuS9kja/I4NTrSi0w=="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96027154.201594263</v>
      </c>
      <c r="D9" s="8" t="s">
        <v>3</v>
      </c>
      <c r="E9" s="1"/>
    </row>
    <row r="10" spans="1:5" ht="17.25" customHeight="1" x14ac:dyDescent="0.25">
      <c r="A10" s="1"/>
      <c r="B10" s="64" t="s">
        <v>35</v>
      </c>
      <c r="C10" s="7">
        <f>'Fane 11.1. Varige tillæg'!C20</f>
        <v>0</v>
      </c>
      <c r="D10" s="8" t="s">
        <v>3</v>
      </c>
      <c r="E10" s="1"/>
    </row>
    <row r="11" spans="1:5" ht="17.25" customHeight="1" x14ac:dyDescent="0.25">
      <c r="A11" s="1"/>
      <c r="B11" s="64" t="s">
        <v>36</v>
      </c>
      <c r="C11" s="9">
        <f>'Fane 11.1. Varige tillæg'!E20</f>
        <v>601172.47589999996</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7798851.7946409862</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-649993.80012702674</v>
      </c>
      <c r="D18" s="8" t="s">
        <v>3</v>
      </c>
      <c r="E18" s="1"/>
    </row>
    <row r="19" spans="1:5" ht="17.25" customHeight="1" x14ac:dyDescent="0.25">
      <c r="A19" s="1"/>
      <c r="B19" s="64" t="s">
        <v>23</v>
      </c>
      <c r="C19" s="38">
        <f>-'Fane 4.2. Gen. krav - anlæg'!C17</f>
        <v>0</v>
      </c>
      <c r="D19" s="8" t="s">
        <v>3</v>
      </c>
      <c r="E19" s="43"/>
    </row>
    <row r="20" spans="1:5" ht="17.25" customHeight="1" x14ac:dyDescent="0.25">
      <c r="A20" s="1"/>
      <c r="B20" s="83" t="s">
        <v>21</v>
      </c>
      <c r="C20" s="10">
        <f>SUM(C9:C19)</f>
        <v>103777184.67200822</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2458302.9293317599</v>
      </c>
      <c r="D22" s="11" t="s">
        <v>3</v>
      </c>
      <c r="E22" s="1"/>
    </row>
    <row r="23" spans="1:5" ht="15" customHeight="1" x14ac:dyDescent="0.25">
      <c r="A23" s="1"/>
      <c r="B23" s="33" t="s">
        <v>42</v>
      </c>
      <c r="C23" s="28"/>
      <c r="D23" s="19"/>
      <c r="E23" s="1"/>
    </row>
    <row r="24" spans="1:5" ht="15" customHeight="1" x14ac:dyDescent="0.25">
      <c r="A24" s="1"/>
      <c r="B24" s="83"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106235487.60133998</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T53wX8xktt4nua7OQyyH1sBegEh+VcwKQBPRMgh6BvONPoPlhik8yMgYG47V4RbiVYIy3h1mWNtm947016P+/g==" saltValue="Tc4SqKEFE+/9QERZwJ7t/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9IRH+yzTiMKhj3khJ6z8wS86SfJg3YK+rBGbXWb/i1zbCRBy3szE7yzL/U1aJVrOaXVc7v+q50j8Xjc+R5Uiqg==" saltValue="s8u6IAf2wQjhZsufM5AAi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103777184.67200822</v>
      </c>
      <c r="D9" s="8" t="s">
        <v>3</v>
      </c>
      <c r="E9" s="1"/>
    </row>
    <row r="10" spans="1:5" ht="15" customHeight="1" x14ac:dyDescent="0.25">
      <c r="A10" s="1"/>
      <c r="B10" s="26" t="s">
        <v>19</v>
      </c>
      <c r="C10" s="7">
        <f>C9*'Fane 15. Nøgletal'!C10</f>
        <v>6880427.3437541444</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-679226.62129393965</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109978385.39446843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2621288.4135464556</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112599673.80801488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61sBsJfdgmQl8oyWo14uBRsHhfnwx+KXA+4uCeBBi/NHzA/Hmg8+D+Mir/dCeR1rLfaXDeJ4VxLVlSO3VbFiUQ==" saltValue="7CRZPK/8crNM85Enp0ebJ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109978385.39446843</v>
      </c>
      <c r="D9" s="8" t="s">
        <v>3</v>
      </c>
      <c r="E9" s="1"/>
    </row>
    <row r="10" spans="1:5" ht="15" customHeight="1" x14ac:dyDescent="0.25">
      <c r="A10" s="1"/>
      <c r="B10" s="26" t="s">
        <v>19</v>
      </c>
      <c r="C10" s="7">
        <f>SUM(C9:C9)*'Fane 15. Nøgletal'!C10</f>
        <v>7291566.9516532561</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-709774.15936001332</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116560178.18676168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2795079.8353645857</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119355258.02212626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DWZ4PFHtPqzcO6bPFO53jjzsVWwceAmFH8RrK6mGdKXQtS3SRIVd9/mdPZgy5KuFKwUbWXRFxDxWeWyZ0k9UgA==" saltValue="cIFuFM6NsmN3h2XUTAR/C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116560178.18676168</v>
      </c>
      <c r="D9" s="8" t="s">
        <v>3</v>
      </c>
      <c r="E9" s="1"/>
    </row>
    <row r="10" spans="1:5" ht="15" customHeight="1" x14ac:dyDescent="0.25">
      <c r="A10" s="1"/>
      <c r="B10" s="26" t="s">
        <v>19</v>
      </c>
      <c r="C10" s="7">
        <f>SUM(C9:C9)*'Fane 15. Nøgletal'!C10</f>
        <v>7727939.8137822989</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-741695.54240307049</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123546422.45814091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2980393.6284492579</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126526816.08659017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05U0BzC1ADHO+f5TNm2VAIjGGPG3r/opH8HmVOCsxNPll1YuaGEYeg9tKnX8PxPG2/Btn5iPafjLOYQwqNALkg==" saltValue="d6NREXHDeFzOLFWf6qi+c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87925561.973726705</v>
      </c>
      <c r="D9" s="8" t="s">
        <v>3</v>
      </c>
      <c r="E9" s="1"/>
    </row>
    <row r="10" spans="1:5" ht="15" customHeight="1" x14ac:dyDescent="0.25">
      <c r="A10" s="1"/>
      <c r="B10" s="64" t="s">
        <v>35</v>
      </c>
      <c r="C10" s="7">
        <v>0</v>
      </c>
      <c r="D10" s="8" t="s">
        <v>3</v>
      </c>
      <c r="E10" s="1"/>
    </row>
    <row r="11" spans="1:5" ht="15" customHeight="1" x14ac:dyDescent="0.25">
      <c r="A11" s="1"/>
      <c r="B11" s="64" t="s">
        <v>36</v>
      </c>
      <c r="C11" s="9">
        <v>1490452.3816</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7224813.9599103974</v>
      </c>
      <c r="D16" s="8" t="s">
        <v>3</v>
      </c>
      <c r="E16" s="1"/>
    </row>
    <row r="17" spans="1:5" ht="15" customHeight="1" x14ac:dyDescent="0.25">
      <c r="A17" s="1"/>
      <c r="B17" s="64" t="s">
        <v>10</v>
      </c>
      <c r="C17" s="38">
        <v>0</v>
      </c>
      <c r="D17" s="8" t="s">
        <v>3</v>
      </c>
      <c r="E17" s="1"/>
    </row>
    <row r="18" spans="1:5" ht="15" customHeight="1" x14ac:dyDescent="0.25">
      <c r="A18" s="1"/>
      <c r="B18" s="64" t="s">
        <v>22</v>
      </c>
      <c r="C18" s="38">
        <v>-613674.113642846</v>
      </c>
      <c r="D18" s="8" t="s">
        <v>3</v>
      </c>
      <c r="E18" s="1"/>
    </row>
    <row r="19" spans="1:5" ht="15" customHeight="1" x14ac:dyDescent="0.25">
      <c r="A19" s="1"/>
      <c r="B19" s="64" t="s">
        <v>23</v>
      </c>
      <c r="C19" s="38">
        <v>0</v>
      </c>
      <c r="D19" s="8" t="s">
        <v>3</v>
      </c>
      <c r="E19" s="43"/>
    </row>
    <row r="20" spans="1:5" ht="15" customHeight="1" x14ac:dyDescent="0.25">
      <c r="A20" s="1"/>
      <c r="B20" s="83" t="s">
        <v>21</v>
      </c>
      <c r="C20" s="10">
        <v>96027154.201594263</v>
      </c>
      <c r="D20" s="11" t="s">
        <v>3</v>
      </c>
      <c r="E20" s="1"/>
    </row>
    <row r="21" spans="1:5" ht="15" customHeight="1" x14ac:dyDescent="0.25">
      <c r="A21" s="1"/>
      <c r="B21" s="33" t="s">
        <v>12</v>
      </c>
      <c r="C21" s="28"/>
      <c r="D21" s="19"/>
      <c r="E21" s="1"/>
    </row>
    <row r="22" spans="1:5" ht="15" customHeight="1" x14ac:dyDescent="0.25">
      <c r="A22" s="1"/>
      <c r="B22" s="31" t="s">
        <v>12</v>
      </c>
      <c r="C22" s="10">
        <v>2491425.6478943997</v>
      </c>
      <c r="D22" s="11" t="s">
        <v>3</v>
      </c>
      <c r="E22" s="1"/>
    </row>
    <row r="23" spans="1:5" ht="15" customHeight="1" x14ac:dyDescent="0.25">
      <c r="A23" s="1"/>
      <c r="B23" s="33" t="s">
        <v>42</v>
      </c>
      <c r="C23" s="28"/>
      <c r="D23" s="19"/>
      <c r="E23" s="1"/>
    </row>
    <row r="24" spans="1:5" ht="15" customHeight="1" x14ac:dyDescent="0.25">
      <c r="A24" s="1"/>
      <c r="B24" s="83" t="s">
        <v>42</v>
      </c>
      <c r="C24" s="10">
        <v>0</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98518579.849488661</v>
      </c>
      <c r="D37" s="30" t="s">
        <v>3</v>
      </c>
      <c r="E37" s="1"/>
    </row>
    <row r="38" spans="1:5" ht="30" customHeight="1" x14ac:dyDescent="0.25">
      <c r="A38" s="1"/>
      <c r="B38" s="108" t="s">
        <v>223</v>
      </c>
      <c r="C38" s="108"/>
      <c r="D38" s="108"/>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AXAmBlQLjhIjoDqB7nas/bVNpIwMebOTDijtZcUYTDdtQWdELRAjGI14rpR8qexpMB1YuBW49jPqg6M8IHjPwQ==" saltValue="9EDzXKY5+DqANKrm3kRavg=="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6"/>
      <c r="C6" s="76"/>
      <c r="D6" s="76"/>
      <c r="E6" s="1"/>
    </row>
    <row r="7" spans="1:5" x14ac:dyDescent="0.25">
      <c r="A7" s="1"/>
      <c r="B7" s="1"/>
      <c r="C7" s="1"/>
      <c r="D7" s="1"/>
      <c r="E7" s="1"/>
    </row>
    <row r="8" spans="1:5" x14ac:dyDescent="0.25">
      <c r="A8" s="1"/>
      <c r="B8" s="109" t="s">
        <v>123</v>
      </c>
      <c r="C8" s="110"/>
      <c r="D8" s="111"/>
      <c r="E8" s="1"/>
    </row>
    <row r="9" spans="1:5" x14ac:dyDescent="0.25">
      <c r="A9" s="1"/>
      <c r="B9" s="65" t="s">
        <v>88</v>
      </c>
      <c r="C9" s="23">
        <v>30683705.575566981</v>
      </c>
      <c r="D9" s="14" t="s">
        <v>3</v>
      </c>
      <c r="E9" s="1"/>
    </row>
    <row r="10" spans="1:5" x14ac:dyDescent="0.25">
      <c r="A10" s="1"/>
      <c r="B10" s="65" t="s">
        <v>125</v>
      </c>
      <c r="C10" s="74">
        <f>('Fane 3. Omkostninger i ØR2024'!C10+'Fane 3. Omkostninger i ØR2024'!C12+'Fane 3. Omkostninger i ØR2024'!C14)*(1+'Fane 15. Nøgletal'!C9)</f>
        <v>0</v>
      </c>
      <c r="D10" s="14" t="s">
        <v>3</v>
      </c>
      <c r="E10" s="1"/>
    </row>
    <row r="11" spans="1:5" x14ac:dyDescent="0.25">
      <c r="A11" s="1"/>
      <c r="B11" s="65" t="s">
        <v>131</v>
      </c>
      <c r="C11" s="23">
        <f>C9*'Fane 15. Nøgletal'!C21+C10*'Fane 15. Nøgletal'!C21</f>
        <v>613674.11151133967</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32499690.006351337</v>
      </c>
      <c r="D15" s="14" t="s">
        <v>3</v>
      </c>
      <c r="E15" s="1"/>
    </row>
    <row r="16" spans="1:5" x14ac:dyDescent="0.25">
      <c r="A16" s="1"/>
      <c r="B16" s="65" t="s">
        <v>184</v>
      </c>
      <c r="C16" s="74">
        <f>('Fane 2.1. Økonomisk ramme 2025'!C10+'Fane 2.1. Økonomisk ramme 2025'!C12+'Fane 2.1. Økonomisk ramme 2025'!C14)*(1+'Fane 15. Nøgletal'!C10)</f>
        <v>0</v>
      </c>
      <c r="D16" s="14" t="s">
        <v>3</v>
      </c>
      <c r="E16" s="1"/>
    </row>
    <row r="17" spans="1:5" x14ac:dyDescent="0.25">
      <c r="A17" s="1"/>
      <c r="B17" s="65" t="s">
        <v>132</v>
      </c>
      <c r="C17" s="23">
        <f>C15*'Fane 15. Nøgletal'!C21+C16*'Fane 15. Nøgletal'!C21</f>
        <v>649993.80012702674</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33961331.064696983</v>
      </c>
      <c r="D21" s="14" t="s">
        <v>3</v>
      </c>
      <c r="E21" s="1"/>
    </row>
    <row r="22" spans="1:5" x14ac:dyDescent="0.25">
      <c r="A22" s="1"/>
      <c r="B22" s="65" t="s">
        <v>196</v>
      </c>
      <c r="C22" s="23">
        <f>C21*'Fane 15. Nøgletal'!C21</f>
        <v>679226.62129393965</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35488707.968000665</v>
      </c>
      <c r="D26" s="14" t="s">
        <v>3</v>
      </c>
      <c r="E26" s="1"/>
    </row>
    <row r="27" spans="1:5" x14ac:dyDescent="0.25">
      <c r="A27" s="1"/>
      <c r="B27" s="65" t="s">
        <v>194</v>
      </c>
      <c r="C27" s="23">
        <f>C26*'Fane 15. Nøgletal'!C21</f>
        <v>709774.15936001332</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37084777.120153524</v>
      </c>
      <c r="D31" s="14" t="s">
        <v>3</v>
      </c>
      <c r="E31" s="1"/>
    </row>
    <row r="32" spans="1:5" x14ac:dyDescent="0.25">
      <c r="A32" s="1"/>
      <c r="B32" s="65" t="s">
        <v>195</v>
      </c>
      <c r="C32" s="23">
        <f>C31*'Fane 15. Nøgletal'!C21</f>
        <v>741695.54240307049</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Y0Wyed8QWhZaNnmSA4ryAsChxOYM9/ot8619XN0Z0l+nldwUz0rAroDA3sU9H6QvO5L1nZh26fZl9lF5tUq3A==" saltValue="DArNSa71EhyjQpiMnsdSH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64807020.493575029</v>
      </c>
      <c r="D9" s="14" t="s">
        <v>3</v>
      </c>
      <c r="E9" s="1"/>
    </row>
    <row r="10" spans="1:5" x14ac:dyDescent="0.25">
      <c r="A10" s="1"/>
      <c r="B10" s="65" t="s">
        <v>126</v>
      </c>
      <c r="C10" s="23">
        <f>('Fane 3. Omkostninger i ØR2024'!C11+'Fane 3. Omkostninger i ØR2024'!C13+'Fane 3. Omkostninger i ØR2024'!C15)*(1+'Fane 15. Nøgletal'!C9)</f>
        <v>1610880.93403328</v>
      </c>
      <c r="D10" s="14" t="s">
        <v>3</v>
      </c>
      <c r="E10" s="1"/>
    </row>
    <row r="11" spans="1:5" x14ac:dyDescent="0.25">
      <c r="A11" s="1"/>
      <c r="B11" s="65" t="s">
        <v>135</v>
      </c>
      <c r="C11" s="74">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71784467.862959057</v>
      </c>
      <c r="D15" s="14" t="s">
        <v>3</v>
      </c>
      <c r="E15" s="1"/>
    </row>
    <row r="16" spans="1:5" x14ac:dyDescent="0.25">
      <c r="A16" s="1"/>
      <c r="B16" s="65" t="s">
        <v>185</v>
      </c>
      <c r="C16" s="23">
        <f>('Fane 2.1. Økonomisk ramme 2025'!C11+'Fane 2.1. Økonomisk ramme 2025'!C13+'Fane 2.1. Økonomisk ramme 2025'!C15)*(1+'Fane 15. Nøgletal'!C10)</f>
        <v>641030.21105217002</v>
      </c>
      <c r="D16" s="14" t="s">
        <v>3</v>
      </c>
      <c r="E16" s="1"/>
    </row>
    <row r="17" spans="1:5" x14ac:dyDescent="0.25">
      <c r="A17" s="1"/>
      <c r="B17" s="65" t="s">
        <v>137</v>
      </c>
      <c r="C17" s="74">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77227308.59631817</v>
      </c>
      <c r="D21" s="14" t="s">
        <v>3</v>
      </c>
      <c r="E21" s="1"/>
    </row>
    <row r="22" spans="1:5" x14ac:dyDescent="0.25">
      <c r="A22" s="1"/>
      <c r="B22" s="65" t="s">
        <v>197</v>
      </c>
      <c r="C22" s="74">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82347479.156254068</v>
      </c>
      <c r="D26" s="14" t="s">
        <v>3</v>
      </c>
      <c r="E26" s="1"/>
    </row>
    <row r="27" spans="1:5" x14ac:dyDescent="0.25">
      <c r="A27" s="1"/>
      <c r="B27" s="65" t="s">
        <v>198</v>
      </c>
      <c r="C27" s="74">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87807117.024313718</v>
      </c>
      <c r="D31" s="14" t="s">
        <v>3</v>
      </c>
      <c r="E31" s="1"/>
    </row>
    <row r="32" spans="1:5" x14ac:dyDescent="0.25">
      <c r="A32" s="1"/>
      <c r="B32" s="65" t="s">
        <v>199</v>
      </c>
      <c r="C32" s="74">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6yJ3tv2O2+8zyvzr065BHpyQLH/kb+kgPhJi5HTfsqh4WyYEX7DH3FndbHBtkOWXwJIVPjYfEAB0U19Eb6VNw==" saltValue="tesrEqPoYBaWkdl9yufueg=="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0</v>
      </c>
      <c r="D9" s="1"/>
    </row>
    <row r="10" spans="1:4" x14ac:dyDescent="0.25">
      <c r="A10" s="1"/>
      <c r="B10" s="33"/>
      <c r="C10" s="19"/>
      <c r="D10" s="1"/>
    </row>
    <row r="11" spans="1:4" x14ac:dyDescent="0.25">
      <c r="A11" s="1"/>
      <c r="B11" s="113" t="s">
        <v>218</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GaKVvxFV8xf2Ea0mPLvuJcNs2CAIKwtcDG06ZNFLfV4gM0+2GjwRS1eqt6easJByph6GgHdqaqOQwQxZ3tBHug==" saltValue="g5pVnkyVjtTqPYCtZDm9M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2024-09-24T09:00:05Z</dcterms:modified>
</cp:coreProperties>
</file>