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Vandcenter Syd AS (V199)\ØR2027\"/>
    </mc:Choice>
  </mc:AlternateContent>
  <xr:revisionPtr revIDLastSave="0" documentId="13_ncr:1_{DA27E526-D9C7-4A24-815D-DE874B7D27BD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tillæg'!$A$1:$G$27</definedName>
    <definedName name="BlåBlok_53">'5.3. Engangstillæg'!$A$1:$G$16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Engangstillæg'!$B$8:$F$14</definedName>
    <definedName name="EngTillæg_Tabel_Værdi">'5.3. Engangstillæg'!$B$14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tillæg'!$A$1:$G$27</definedName>
    <definedName name="_xlnm.Print_Area" localSheetId="8">'5.3. Engangstillæg'!$A$1:$G$16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tillæg'!$B$8:$F$25</definedName>
    <definedName name="VarigeTillæg_Tabel_KS">'5.2. Varige tillæg'!$B$23</definedName>
    <definedName name="VarigeTillæg_Tabel_SletSmå">'5.2. Varige tillæg'!$B$22:$F$22</definedName>
    <definedName name="VarigeTillæg_Tabel_Værdi">'5.2. Varige tillæg'!$B$21</definedName>
    <definedName name="VarigeTillæg_Tabel_Værdi_korr">'5.2. Varige tillæg'!$B$25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4" i="10"/>
  <c r="C14" i="10"/>
  <c r="E21" i="9"/>
  <c r="E22" i="9" s="1"/>
  <c r="C21" i="9"/>
  <c r="C23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9" i="7" s="1"/>
  <c r="C25" i="7"/>
  <c r="C18" i="3" s="1"/>
  <c r="C16" i="6"/>
  <c r="C13" i="3" l="1"/>
  <c r="C16" i="12"/>
  <c r="C20" i="3" s="1"/>
  <c r="C20" i="7"/>
  <c r="C11" i="4" s="1"/>
  <c r="C12" i="4" s="1"/>
  <c r="C15" i="4" s="1"/>
  <c r="C19" i="4" s="1"/>
  <c r="C24" i="4" s="1"/>
  <c r="C12" i="3"/>
  <c r="C12" i="11"/>
  <c r="C19" i="3" s="1"/>
  <c r="C22" i="9"/>
  <c r="C24" i="9" s="1"/>
  <c r="C25" i="9" s="1"/>
  <c r="E23" i="9"/>
  <c r="E24" i="9" s="1"/>
  <c r="E25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<sst xmlns="http://schemas.openxmlformats.org/spreadsheetml/2006/main" count="351" uniqueCount="164">
  <si>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</si>
  <si>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</si>
  <si>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</si>
  <si>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</si>
  <si>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</si>
  <si>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</si>
  <si>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</si>
  <si>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</si>
  <si>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</si>
  <si>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</si>
  <si>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</si>
  <si>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</si>
  <si>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</si>
  <si>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</si>
  <si>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</si>
  <si>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</si>
  <si>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</si>
  <si>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</si>
  <si>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</si>
  <si>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</si>
  <si>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</si>
  <si>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</si>
  <si>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</si>
  <si>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</si>
  <si>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</si>
  <si>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</si>
  <si>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</si>
  <si>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</si>
  <si>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</si>
  <si>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</si>
  <si>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</si>
  <si>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</si>
  <si>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</si>
  <si>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</si>
  <si>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</si>
  <si>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</si>
  <si>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</si>
  <si>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</si>
  <si>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</si>
  <si>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</si>
  <si>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</si>
  <si>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</si>
  <si>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</si>
  <si>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</si>
  <si>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</si>
  <si>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</si>
  <si>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</si>
  <si>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</si>
  <si>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</si>
  <si>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</si>
  <si>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</si>
  <si>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</si>
  <si>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</si>
  <si>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</si>
  <si>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</si>
  <si>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</si>
  <si>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</si>
  <si>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</si>
  <si>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</si>
  <si>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</si>
  <si>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</si>
  <si>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</si>
  <si>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</si>
  <si>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</si>
  <si>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</si>
  <si>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</si>
  <si>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</si>
  <si>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</si>
  <si>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</si>
  <si>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</si>
  <si>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</si>
  <si>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</si>
  <si>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</si>
  <si>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</si>
  <si>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</si>
  <si>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</si>
  <si>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</si>
  <si>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</si>
  <si>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</si>
  <si>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</si>
  <si>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</si>
  <si>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</si>
  <si>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</si>
  <si>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</si>
  <si>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</si>
  <si>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</si>
  <si>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</si>
  <si>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</si>
  <si>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</si>
  <si>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</si>
  <si>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</si>
  <si>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</si>
  <si>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</si>
  <si>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</si>
  <si>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</si>
  <si>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</si>
  <si>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</si>
  <si>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</si>
  <si>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</si>
  <si>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</si>
  <si>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</si>
  <si>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</si>
  <si>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</si>
  <si>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</si>
  <si>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</si>
  <si>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</si>
  <si>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</si>
  <si>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</si>
  <si>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</si>
  <si>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</si>
  <si>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</si>
  <si>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</si>
  <si>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</si>
  <si>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</si>
  <si>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</si>
  <si>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</si>
  <si>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</si>
  <si>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</si>
  <si>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</si>
  <si>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</si>
  <si>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</si>
  <si>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</si>
  <si>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</si>
  <si>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</si>
  <si>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</si>
  <si>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</si>
  <si>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</si>
  <si>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</si>
  <si>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</si>
  <si>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</si>
  <si>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</si>
  <si>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</si>
  <si>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</si>
  <si>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</si>
  <si>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</si>
  <si>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</si>
  <si>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</si>
  <si>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</si>
  <si>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</si>
  <si>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</si>
  <si>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</si>
  <si>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</si>
  <si>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</si>
  <si>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</si>
  <si>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</si>
  <si>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</si>
  <si>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</si>
  <si>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</si>
  <si>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</si>
  <si>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CER – kritiske enheders modstandsdygtighed</t>
  </si>
  <si>
    <t>Drift af UV-anlæg 2025</t>
  </si>
  <si>
    <t>GV Partnerskab om bæredygtig forvaltning af grundvandsressourcen</t>
  </si>
  <si>
    <t>Mikrobiologi - Enterokokker</t>
  </si>
  <si>
    <t>Moniteringsboringer 2025</t>
  </si>
  <si>
    <t>NIS2 - Lov om et højt cybersikkerhedsniveau</t>
  </si>
  <si>
    <t>Opgradering ifm. ny værksdrift - Dalumværket</t>
  </si>
  <si>
    <t>Erhvervsbyggemodning Tietgenbyen Nord</t>
  </si>
  <si>
    <t>Nye forbrugere - nye stikledninger 2025</t>
  </si>
  <si>
    <t>Nye målere</t>
  </si>
  <si>
    <t>Udstykning Korup Vest</t>
  </si>
  <si>
    <t>Fjernaflæste målere - Renteomkostninger</t>
  </si>
  <si>
    <t>Mikrobiologi - Kimtal</t>
  </si>
  <si>
    <t>Nye krav i Drikkevandsbekendtgørelsens §15 - 2025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</si>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</sst>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Y4KXe4dtFqOPSYP9ydnaDokkPW6V/0IMFQ5yT+QjD725ea999l5u6fP6cL+9DvjNuG5zHRyOLXyJO9TtSNRLfQ==" saltValue="S4pMEpsLBr5AIVQm6RIMTg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123760693.76233721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tillæg'!C25+'5.2. Varige tillæg'!E25</f>
        <v>503808.23903199995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-298165.98319830932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-1253559.3599304643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1582994.8188913015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124295771.47713172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1573257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125869028.47713172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FfOwyMPTG5H+2hRjN6GaBZBpcA7Ho8Wj90Kqafp2UnZE1sFeLlhsNWhlLdkUGW00V58+fNC2Had24uCtg7+oQg==" saltValue="4Hu1P0V07gRvQmqGdy80W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179665228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7696350.077916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tillæg'!C21+'5.2. Varige tillæg'!E21+'5.3. Engangstillæg'!C14+'5.3. Engangstillæg'!E14</f>
        <v>2647364.4027706501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190008942.48068663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172895931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17113011.480686635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21905806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39018817.480686635</v>
      </c>
      <c r="D19" s="27" t="s">
        <v>31</v>
      </c>
      <c r="E19" s="11"/>
    </row>
    <row r="20" spans="1:5" ht="49.5" customHeight="1" x14ac:dyDescent="0.25">
      <c r="A20" s="11"/>
      <c r="B20" s="49" t="s">
        <v>143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144</v>
      </c>
      <c r="C22" s="26"/>
      <c r="D22" s="27"/>
      <c r="E22" s="11"/>
    </row>
    <row r="23" spans="1:5" ht="27.95" customHeight="1" x14ac:dyDescent="0.25">
      <c r="A23" s="11"/>
      <c r="B23" s="52" t="s">
        <v>145</v>
      </c>
      <c r="C23" s="53">
        <f>100*21905806/(168245310+8862950)</f>
        <v>12.368596473140213</v>
      </c>
      <c r="D23" s="46" t="s">
        <v>146</v>
      </c>
      <c r="E23" s="11"/>
    </row>
    <row r="24" spans="1:5" ht="27.95" customHeight="1" x14ac:dyDescent="0.25">
      <c r="A24" s="11"/>
      <c r="B24" s="52" t="s">
        <v>147</v>
      </c>
      <c r="C24" s="53">
        <f>C19/C12*100</f>
        <v>20.535253220859691</v>
      </c>
      <c r="D24" s="46" t="s">
        <v>146</v>
      </c>
      <c r="E24" s="11"/>
    </row>
    <row r="25" spans="1:5" ht="56.25" customHeight="1" x14ac:dyDescent="0.25">
      <c r="A25" s="11"/>
      <c r="B25" s="49" t="s">
        <v>148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Y7VN2GoHNDy0yroNNghXUYjZByVrm9TWqJFPsmAI6ojPZlfzzK19rc484kcNz9NL3Ab9Y4NlcslSxkeFcJjFRg==" saltValue="wzgh4vxPPnAb/iJ5dnjdIQ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109563019.67794998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7696350.077916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-1193821.8215724262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7695145.828043662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123760693.76233721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1573257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-645677.03106118739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163</v>
      </c>
      <c r="C23" s="75">
        <v>124688273.73127602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zO3wgQ1s/lFc9Gl7HmEen2LS5k8EVV6CnmfIZ/imaDWKPCAG3pQjkLnEDHZChM7BtRqCQW3o3k16luAZtzunnQ==" saltValue="6zmi3wb6FWdktN2MQqwcZ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63648610.417133898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-1272972.2083426779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tillæg'!C21)*(1+'8. Nøgletal'!C9)*(1-'8. Nøgletal'!C19)+'5.6 Anlægsprojekter'!C12-'6. Bortfald'!C12+'7. Tilknyttet virksomhed'!C12</f>
        <v>302329.787732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62677967.996523216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-1253559.3599304643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68367865.956670344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tillæg'!E21)*(1+'8. Nøgletal'!C9)*(1-'8. Nøgletal'!C14)+'5.6 Anlægsprojekter'!E12-'6. Bortfald'!E12+'7. Tilknyttet virksomhed'!E12</f>
        <v>201478.45130000002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68569344.407970339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-1253559.3599304643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niWy2MIC1fKIdI/yh0rCTOtchAZRycvyys4iMdpju3y92/+s3LYyFButHIecIxdJ906LKX4dDsec8VNFckPAIQ==" saltValue="1NJpzzOWubL6U1/I6qxS2Q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7179.402770649991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4" t="s">
        <v>140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5"/>
      <c r="C13" s="96"/>
      <c r="D13" s="46" t="s">
        <v>31</v>
      </c>
      <c r="E13" s="11"/>
    </row>
    <row r="14" spans="1:5" ht="15" customHeight="1" x14ac:dyDescent="0.25">
      <c r="A14" s="11"/>
      <c r="B14" s="95"/>
      <c r="C14" s="96"/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7179.402770649991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1573257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1573257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v2bOqACtds1Nv480lYG2aF8o97AKkOt5nIqS6g6x49y0BvzNAJEf+QAQQ6/HlLOy45vxJDH9GY3MmPYNOdcE/w==" saltValue="DK0IJPh7b4LeDJVs/xx4i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66404225.340061463</v>
      </c>
      <c r="D9" s="33">
        <v>57788099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173522.59722935001</v>
      </c>
      <c r="D10" s="33">
        <v>180702</v>
      </c>
      <c r="E10" s="33">
        <f t="shared" ref="E10:E19" si="0">MAX(D10-C10,0)</f>
        <v>7179.402770649991</v>
      </c>
      <c r="F10" s="46" t="s">
        <v>31</v>
      </c>
      <c r="G10" s="11"/>
    </row>
    <row r="11" spans="1:7" ht="15" customHeight="1" x14ac:dyDescent="0.25">
      <c r="A11" s="11"/>
      <c r="B11" s="94" t="s">
        <v>139</v>
      </c>
      <c r="C11" s="33">
        <v>225385.51863301001</v>
      </c>
      <c r="D11" s="33">
        <v>152485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4" t="s">
        <v>140</v>
      </c>
      <c r="C12" s="33">
        <v>179573.68829153001</v>
      </c>
      <c r="D12" s="33">
        <v>92793</v>
      </c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5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104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PQeAbQXAAeMcxfQWyCxRbCKKRQwuWseVb9+m7B74kjHFBvaDvkqObfz6GbAYg6aorn2ukNVgspdDYuMN4rRupg==" saltValue="s45hUSYQxSRE8xtQlYpHWA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149</v>
      </c>
      <c r="C10" s="33">
        <v>21860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 t="s">
        <v>150</v>
      </c>
      <c r="C11" s="33">
        <v>25043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5" t="s">
        <v>151</v>
      </c>
      <c r="C12" s="33">
        <v>0</v>
      </c>
      <c r="D12" s="46" t="s">
        <v>31</v>
      </c>
      <c r="E12" s="33">
        <v>17846</v>
      </c>
      <c r="F12" s="46" t="s">
        <v>31</v>
      </c>
      <c r="G12" s="11"/>
    </row>
    <row r="13" spans="1:7" ht="15" customHeight="1" x14ac:dyDescent="0.25">
      <c r="A13" s="11"/>
      <c r="B13" s="115" t="s">
        <v>152</v>
      </c>
      <c r="C13" s="33">
        <v>15080</v>
      </c>
      <c r="D13" s="46" t="s">
        <v>31</v>
      </c>
      <c r="E13" s="33">
        <v>0</v>
      </c>
      <c r="F13" s="46" t="s">
        <v>31</v>
      </c>
      <c r="G13" s="11"/>
    </row>
    <row r="14" spans="1:7" ht="15" customHeight="1" x14ac:dyDescent="0.25">
      <c r="A14" s="11"/>
      <c r="B14" s="115" t="s">
        <v>153</v>
      </c>
      <c r="C14" s="33">
        <v>0</v>
      </c>
      <c r="D14" s="46" t="s">
        <v>31</v>
      </c>
      <c r="E14" s="33">
        <v>92449</v>
      </c>
      <c r="F14" s="46" t="s">
        <v>31</v>
      </c>
      <c r="G14" s="11"/>
    </row>
    <row r="15" spans="1:7" ht="15" customHeight="1" x14ac:dyDescent="0.25">
      <c r="A15" s="11"/>
      <c r="B15" s="115" t="s">
        <v>154</v>
      </c>
      <c r="C15" s="33">
        <v>206435</v>
      </c>
      <c r="D15" s="46" t="s">
        <v>31</v>
      </c>
      <c r="E15" s="33">
        <v>0</v>
      </c>
      <c r="F15" s="46" t="s">
        <v>31</v>
      </c>
      <c r="G15" s="11"/>
    </row>
    <row r="16" spans="1:7" ht="15" customHeight="1" x14ac:dyDescent="0.25">
      <c r="A16" s="11"/>
      <c r="B16" s="115" t="s">
        <v>155</v>
      </c>
      <c r="C16" s="33">
        <v>0</v>
      </c>
      <c r="D16" s="46" t="s">
        <v>31</v>
      </c>
      <c r="E16" s="33">
        <v>24704</v>
      </c>
      <c r="F16" s="46" t="s">
        <v>31</v>
      </c>
      <c r="G16" s="11"/>
    </row>
    <row r="17" spans="1:7" ht="15" customHeight="1" x14ac:dyDescent="0.25">
      <c r="A17" s="11"/>
      <c r="B17" s="115" t="s">
        <v>156</v>
      </c>
      <c r="C17" s="33">
        <v>10058</v>
      </c>
      <c r="D17" s="46" t="s">
        <v>31</v>
      </c>
      <c r="E17" s="33">
        <v>26897</v>
      </c>
      <c r="F17" s="46" t="s">
        <v>31</v>
      </c>
      <c r="G17" s="11"/>
    </row>
    <row r="18" spans="1:7" ht="15" customHeight="1" x14ac:dyDescent="0.25">
      <c r="A18" s="11"/>
      <c r="B18" s="115" t="s">
        <v>157</v>
      </c>
      <c r="C18" s="33">
        <v>0</v>
      </c>
      <c r="D18" s="46" t="s">
        <v>31</v>
      </c>
      <c r="E18" s="33">
        <v>18492</v>
      </c>
      <c r="F18" s="46" t="s">
        <v>31</v>
      </c>
      <c r="G18" s="11"/>
    </row>
    <row r="19" spans="1:7" ht="15" customHeight="1" x14ac:dyDescent="0.25">
      <c r="A19" s="11"/>
      <c r="B19" s="115" t="s">
        <v>158</v>
      </c>
      <c r="C19" s="33">
        <v>6779</v>
      </c>
      <c r="D19" s="46" t="s">
        <v>31</v>
      </c>
      <c r="E19" s="33">
        <v>0</v>
      </c>
      <c r="F19" s="46" t="s">
        <v>31</v>
      </c>
      <c r="G19" s="11"/>
    </row>
    <row r="20" spans="1:7" ht="15" customHeight="1" x14ac:dyDescent="0.25">
      <c r="A20" s="11"/>
      <c r="B20" s="115" t="s">
        <v>159</v>
      </c>
      <c r="C20" s="33">
        <v>4063</v>
      </c>
      <c r="D20" s="46" t="s">
        <v>31</v>
      </c>
      <c r="E20" s="33">
        <v>8563</v>
      </c>
      <c r="F20" s="46" t="s">
        <v>31</v>
      </c>
      <c r="G20" s="11"/>
    </row>
    <row r="21" spans="1:7" ht="15" customHeight="1" x14ac:dyDescent="0.25">
      <c r="A21" s="11"/>
      <c r="B21" s="25" t="s">
        <v>105</v>
      </c>
      <c r="C21" s="97">
        <f>SUM(C10:C20)</f>
        <v>289318</v>
      </c>
      <c r="D21" s="98" t="s">
        <v>31</v>
      </c>
      <c r="E21" s="97">
        <f>SUM(E10:E20)</f>
        <v>188951</v>
      </c>
      <c r="F21" s="98" t="s">
        <v>31</v>
      </c>
      <c r="G21" s="11"/>
    </row>
    <row r="22" spans="1:7" ht="15" customHeight="1" x14ac:dyDescent="0.25">
      <c r="A22" s="11"/>
      <c r="B22" s="115" t="s">
        <v>35</v>
      </c>
      <c r="C22" s="33">
        <f>-C21*'8. Nøgletal'!C23</f>
        <v>0</v>
      </c>
      <c r="D22" s="46" t="s">
        <v>31</v>
      </c>
      <c r="E22" s="33">
        <f>-E21*'8. Nøgletal'!C23</f>
        <v>0</v>
      </c>
      <c r="F22" s="46" t="s">
        <v>31</v>
      </c>
      <c r="G22" s="11"/>
    </row>
    <row r="23" spans="1:7" ht="15" customHeight="1" x14ac:dyDescent="0.25">
      <c r="A23" s="11"/>
      <c r="B23" s="115" t="s">
        <v>36</v>
      </c>
      <c r="C23" s="33">
        <f>-C21*'8. Nøgletal'!C19</f>
        <v>-5786.36</v>
      </c>
      <c r="D23" s="46" t="s">
        <v>31</v>
      </c>
      <c r="E23" s="33">
        <f>-E21*'8. Nøgletal'!C14</f>
        <v>0</v>
      </c>
      <c r="F23" s="46" t="s">
        <v>31</v>
      </c>
      <c r="G23" s="11"/>
    </row>
    <row r="24" spans="1:7" ht="15" customHeight="1" x14ac:dyDescent="0.25">
      <c r="A24" s="11"/>
      <c r="B24" s="115" t="s">
        <v>37</v>
      </c>
      <c r="C24" s="33">
        <f>SUM(C21:C23)*'8. Nøgletal'!C9</f>
        <v>18798.147732000001</v>
      </c>
      <c r="D24" s="46" t="s">
        <v>31</v>
      </c>
      <c r="E24" s="33">
        <f>SUM(E21:E23)*'8. Nøgletal'!C9</f>
        <v>12527.451299999999</v>
      </c>
      <c r="F24" s="46" t="s">
        <v>31</v>
      </c>
      <c r="G24" s="11"/>
    </row>
    <row r="25" spans="1:7" ht="26.25" customHeight="1" x14ac:dyDescent="0.25">
      <c r="A25" s="11"/>
      <c r="B25" s="105" t="s">
        <v>106</v>
      </c>
      <c r="C25" s="97">
        <f>SUM(C21:C24)</f>
        <v>302329.787732</v>
      </c>
      <c r="D25" s="98" t="s">
        <v>31</v>
      </c>
      <c r="E25" s="97">
        <f>SUM(E21:E24)</f>
        <v>201478.45129999999</v>
      </c>
      <c r="F25" s="98" t="s">
        <v>31</v>
      </c>
      <c r="G25" s="11"/>
    </row>
    <row r="26" spans="1:7" ht="15" customHeight="1" x14ac:dyDescent="0.25">
      <c r="A26" s="11"/>
      <c r="B26" s="11"/>
      <c r="C26" s="11"/>
      <c r="D26" s="11"/>
      <c r="E26" s="11"/>
      <c r="F26" s="11"/>
      <c r="G26" s="11"/>
    </row>
    <row r="27" spans="1:7" ht="15" customHeight="1" x14ac:dyDescent="0.25">
      <c r="A27" s="11"/>
      <c r="B27" s="11"/>
      <c r="C27" s="11"/>
      <c r="D27" s="11"/>
      <c r="E27" s="11"/>
      <c r="F27" s="11"/>
      <c r="G27" s="11"/>
    </row>
  </sheetData>
  <sheetProtection algorithmName="SHA-512" hashValue="5q72G8R6JqVUbw2vhRNH4icyWzyDPuSDXLxo1Unw0+ABP42PcO1AkqXiHX+qOtc7rb9WnBgo8ceNDk6VTGEWYA==" saltValue="XybLQ0gswY96UXnyHOFI1Q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150</v>
      </c>
      <c r="C10" s="33">
        <v>26435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 t="s">
        <v>160</v>
      </c>
      <c r="C11" s="33">
        <v>1773256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5" t="s">
        <v>161</v>
      </c>
      <c r="C12" s="33">
        <v>8840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115" t="s">
        <v>162</v>
      </c>
      <c r="C13" s="33">
        <v>353385</v>
      </c>
      <c r="D13" s="46" t="s">
        <v>31</v>
      </c>
      <c r="E13" s="33">
        <v>0</v>
      </c>
      <c r="F13" s="46" t="s">
        <v>31</v>
      </c>
      <c r="G13" s="11"/>
    </row>
    <row r="14" spans="1:7" ht="15" customHeight="1" x14ac:dyDescent="0.25">
      <c r="A14" s="11"/>
      <c r="B14" s="25" t="s">
        <v>107</v>
      </c>
      <c r="C14" s="97">
        <f>SUM(C10:C13)</f>
        <v>2161916</v>
      </c>
      <c r="D14" s="98" t="s">
        <v>31</v>
      </c>
      <c r="E14" s="97">
        <f>SUM(E10:E13)</f>
        <v>0</v>
      </c>
      <c r="F14" s="98" t="s">
        <v>31</v>
      </c>
      <c r="G14" s="11"/>
    </row>
    <row r="15" spans="1:7" ht="15" customHeight="1" x14ac:dyDescent="0.25">
      <c r="A15" s="11"/>
      <c r="B15" s="11"/>
      <c r="C15" s="11"/>
      <c r="D15" s="11"/>
      <c r="E15" s="11"/>
      <c r="F15" s="11"/>
      <c r="G15" s="11"/>
    </row>
    <row r="16" spans="1:7" ht="15" customHeight="1" x14ac:dyDescent="0.25">
      <c r="A16" s="11"/>
      <c r="B16" s="116"/>
      <c r="C16" s="116"/>
      <c r="D16" s="116"/>
      <c r="E16" s="116"/>
      <c r="F16" s="116"/>
      <c r="G16" s="11"/>
    </row>
  </sheetData>
  <sheetProtection algorithmName="SHA-512" hashValue="ZVKDhMYGL2uFICJbEkgAwZiW/8MyAkiXHQKgCbyYNvZoXdE5NYz/ZMAW9iH383QUh1Ht49hdCZJX5l+gm3lDJg==" saltValue="VpPI0yJzY+dLM1DWEja6M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ffVyMUxPWu/JQPlFw7ixxqPuf2Z3EoW463UeAkvqbTfWEQ4HTcCQmLmh10aD0unaPgAJmvWDs/jr7Rt0hU5PLA==" saltValue="HtjMpyzNiWkpbkOuf6k8dA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112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141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h+NAjdes2Ze1Effxmi8+9wfJP5GsG6Fe9mQ92ph1djRjPBUrNvtHaGsQXWK/OaF1nW99HLE+LbpXQKiVY/kn4g==" saltValue="eELNWK4BIzVMyA/T+kFNoA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/Oitj6JiobJhxXU8HtrC4RCBLOmoQP6wemg4P6UgIVTqULcccjT6l3ErjEHKuQIGq/LU4rr0FBw/fU20sQP3vQ==" saltValue="se6/RguwEfhITvCaUzOeYw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tswuN8KJ91pqiXeAuJdSAXaOFLlxDQuHSMrdpFEFq8PQAGHysmQ8q8BlaqNmrzWK9sIzQpNUGWyOUweS5MMFVA==" saltValue="PgFtTuVLbQOKXBXOWklTww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Narex/LFFfruQwplPYtlDt1chmC6GGdMod3JNhAauKDeSmLKV9GhTG3VGME/Xw/ZeVQVyKS04Dy0/vKeBlw8Jw==" saltValue="rPocGqqNp1Jst0xY1BZwu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2.3994461684240602E-3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qacnnAue/rHwTQcFBb8kV6ZkmZtLCSUL8CTx0mwrpLiLhSN+CVE58uxbgttH8CTUIPkg9qxr93QpYRV+m6RZQA==" saltValue="KB40Sfye9Cn0ZE4+Qno0LA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2026-10-01T12:26:39Z</dcterms:modified>
</cp:coreProperties>
</file>