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SENS VAND AS (V09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<sst xmlns="http://schemas.openxmlformats.org/spreadsheetml/2006/main" count="620" uniqueCount="255">
  <si>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</si>
  <si>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</si>
  <si>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</si>
  <si>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</si>
  <si>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</si>
  <si>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</si>
  <si>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</si>
  <si>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</si>
  <si>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</si>
  <si>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</si>
  <si>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</si>
  <si>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</si>
  <si>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</si>
  <si>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</si>
  <si>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</si>
  <si>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</si>
  <si>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</si>
  <si>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</si>
  <si>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</si>
  <si>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</si>
  <si>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</si>
  <si>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</si>
  <si>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</si>
  <si>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</si>
  <si>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</si>
  <si>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</si>
  <si>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</si>
  <si>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</si>
  <si>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</si>
  <si>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</si>
  <si>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</si>
  <si>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</si>
  <si>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</si>
  <si>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</si>
  <si>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</si>
  <si>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</si>
  <si>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</si>
  <si>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</si>
  <si>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</si>
  <si>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</si>
  <si>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</si>
  <si>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</si>
  <si>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</si>
  <si>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</si>
  <si>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</si>
  <si>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</si>
  <si>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</si>
  <si>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</si>
  <si>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</si>
  <si>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</si>
  <si>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</si>
  <si>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</si>
  <si>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</si>
  <si>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</si>
  <si>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</si>
  <si>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</si>
  <si>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</si>
  <si>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</si>
  <si>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</si>
  <si>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</si>
  <si>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</si>
  <si>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</si>
  <si>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</si>
  <si>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</si>
  <si>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</si>
  <si>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</si>
  <si>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</si>
  <si>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</si>
  <si>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</si>
  <si>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</si>
  <si>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</si>
  <si>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</si>
  <si>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</si>
  <si>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</si>
  <si>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</si>
  <si>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</si>
  <si>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</si>
  <si>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</si>
  <si>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</si>
  <si>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</si>
  <si>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</si>
  <si>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</si>
  <si>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</si>
  <si>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</si>
  <si>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</si>
  <si>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</si>
  <si>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</si>
  <si>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</si>
  <si>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</si>
  <si>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</si>
  <si>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</si>
  <si>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</si>
  <si>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</si>
  <si>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</si>
  <si>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</si>
  <si>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</si>
  <si>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</si>
  <si>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</si>
  <si>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</si>
  <si>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</si>
  <si>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</si>
  <si>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</si>
  <si>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</si>
  <si>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</si>
  <si>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</si>
  <si>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</si>
  <si>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</si>
  <si>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</si>
  <si>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</si>
  <si>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</si>
  <si>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</si>
  <si>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</si>
  <si>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</si>
  <si>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</si>
  <si>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</si>
  <si>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</si>
  <si>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</si>
  <si>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</si>
  <si>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</si>
  <si>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</si>
  <si>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</si>
  <si>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</si>
  <si>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</si>
  <si>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</si>
  <si>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</si>
  <si>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</si>
  <si>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</si>
  <si>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</si>
  <si>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</si>
  <si>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</si>
  <si>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</si>
  <si>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</si>
  <si>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</si>
  <si>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</si>
  <si>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</si>
  <si>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</si>
  <si>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</si>
  <si>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</si>
  <si>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</si>
  <si>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</si>
  <si>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</si>
  <si>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</si>
  <si>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</si>
  <si>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</si>
  <si>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</si>
  <si>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</si>
  <si>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</si>
  <si>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</si>
  <si>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</si>
  <si>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</si>
  <si>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</si>
  <si>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</si>
  <si>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</si>
  <si>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</si>
  <si>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</si>
  <si>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</si>
  <si>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</si>
  <si>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</si>
  <si>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</si>
  <si>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</si>
  <si>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</si>
  <si>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</si>
  <si>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</si>
  <si>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</si>
  <si>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</si>
  <si>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</si>
  <si>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</si>
  <si>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</si>
  <si>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</si>
  <si>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</si>
  <si>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</si>
  <si>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</si>
  <si>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</si>
  <si>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</si>
  <si>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</si>
  <si>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</si>
  <si>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</si>
  <si>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</si>
  <si>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</si>
  <si>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</si>
  <si>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</si>
  <si>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</si>
  <si>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</si>
  <si>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</si>
  <si>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</si>
  <si>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</si>
  <si>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</si>
  <si>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</si>
  <si>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</si>
  <si>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</si>
  <si>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</si>
  <si>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</si>
  <si>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</si>
  <si>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</si>
  <si>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</si>
  <si>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</si>
  <si>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</si>
  <si>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</si>
  <si>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</si>
  <si>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</si>
  <si>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</si>
  <si>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</si>
  <si>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</si>
  <si>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</si>
  <si>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</si>
  <si>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</si>
  <si>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</si>
  <si>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</si>
  <si>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</si>
  <si>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</si>
  <si>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</si>
  <si>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</si>
  <si>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</si>
  <si>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</si>
  <si>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</si>
  <si>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</si>
  <si>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</si>
  <si>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</si>
  <si>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</si>
  <si>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</si>
  <si>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</si>
  <si>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</si>
  <si>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</si>
  <si>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</si>
  <si>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</si>
  <si>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</si>
  <si>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</si>
  <si>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</si>
  <si>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</si>
  <si>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</si>
  <si>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</si>
  <si>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</si>
  <si>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Udvidelser</t>
  </si>
  <si>
    <t xml:space="preserve">Ingen engangstillæg 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</si>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</sst>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auB8yAMcs1oNP5exG+65KWwgKBdTKmtDrrI1mLnxjdnH2pU7//7JCU0eR/t+XhYKNESN35BZaz7mBC0wZgKwA==" saltValue="OIetnqcYD6cD8qcRZUteE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228</v>
      </c>
      <c r="C10" s="9">
        <v>25033387</v>
      </c>
      <c r="D10" s="14" t="s">
        <v>3</v>
      </c>
      <c r="E10" s="1"/>
      <c r="F10" s="1"/>
    </row>
    <row r="11" spans="1:6" x14ac:dyDescent="0.25">
      <c r="A11" s="1"/>
      <c r="B11" s="63" t="s">
        <v>229</v>
      </c>
      <c r="C11" s="9">
        <v>102519</v>
      </c>
      <c r="D11" s="14" t="s">
        <v>3</v>
      </c>
      <c r="E11" s="1"/>
      <c r="F11" s="1"/>
    </row>
    <row r="12" spans="1:6" x14ac:dyDescent="0.25">
      <c r="A12" s="1"/>
      <c r="B12" s="63" t="s">
        <v>230</v>
      </c>
      <c r="C12" s="9">
        <v>178571</v>
      </c>
      <c r="D12" s="14" t="s">
        <v>3</v>
      </c>
      <c r="E12" s="1"/>
      <c r="F12" s="1"/>
    </row>
    <row r="13" spans="1:6" x14ac:dyDescent="0.25">
      <c r="A13" s="1"/>
      <c r="B13" s="63" t="s">
        <v>231</v>
      </c>
      <c r="C13" s="9">
        <v>514390</v>
      </c>
      <c r="D13" s="14" t="s">
        <v>3</v>
      </c>
      <c r="E13" s="1"/>
      <c r="F13" s="1"/>
    </row>
    <row r="14" spans="1:6" x14ac:dyDescent="0.25">
      <c r="A14" s="1"/>
      <c r="B14" s="51" t="s">
        <v>205</v>
      </c>
      <c r="C14" s="12">
        <f>SUM(C10:C13)</f>
        <v>25828867</v>
      </c>
      <c r="D14" s="13" t="s">
        <v>3</v>
      </c>
      <c r="E14" s="1"/>
      <c r="F14" s="1"/>
    </row>
    <row r="15" spans="1:6" x14ac:dyDescent="0.25">
      <c r="A15" s="1"/>
      <c r="B15" s="51" t="s">
        <v>206</v>
      </c>
      <c r="C15" s="12">
        <f>C14*(1+'Fane 12. Nøgletal'!C14)^2</f>
        <v>25999618.798561633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UU5+I2Bot4tMT4q6FkqG2/vCfEA174KgH3f5/NVFcLI/TyjMgrAE1TUB169uQd6qkdXYeHSvVINnOpmMW1zcnQ==" saltValue="Qn7ZUjfZWprY3cyhVN63X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236</v>
      </c>
      <c r="C8" s="113"/>
      <c r="D8" s="113"/>
      <c r="E8" s="113"/>
      <c r="F8" s="114"/>
      <c r="G8" s="1"/>
    </row>
    <row r="9" spans="1:7" x14ac:dyDescent="0.25">
      <c r="A9" s="1"/>
      <c r="B9" s="115" t="s">
        <v>237</v>
      </c>
      <c r="C9" s="116"/>
      <c r="D9" s="117"/>
      <c r="E9" s="9">
        <v>5267496.4027426243</v>
      </c>
      <c r="F9" s="14" t="s">
        <v>3</v>
      </c>
      <c r="G9" s="1"/>
    </row>
    <row r="10" spans="1:7" x14ac:dyDescent="0.25">
      <c r="A10" s="1"/>
      <c r="B10" s="115" t="s">
        <v>238</v>
      </c>
      <c r="C10" s="116"/>
      <c r="D10" s="117"/>
      <c r="E10" s="9">
        <v>-1755860.766583994</v>
      </c>
      <c r="F10" s="14" t="s">
        <v>3</v>
      </c>
      <c r="G10" s="1"/>
    </row>
    <row r="11" spans="1:7" x14ac:dyDescent="0.25">
      <c r="A11" s="1"/>
      <c r="B11" s="115" t="s">
        <v>239</v>
      </c>
      <c r="C11" s="116"/>
      <c r="D11" s="117"/>
      <c r="E11" s="9">
        <v>179356.154704988</v>
      </c>
      <c r="F11" s="14" t="s">
        <v>3</v>
      </c>
      <c r="G11" s="1"/>
    </row>
    <row r="12" spans="1:7" x14ac:dyDescent="0.25">
      <c r="A12" s="1"/>
      <c r="B12" s="115" t="s">
        <v>240</v>
      </c>
      <c r="C12" s="116"/>
      <c r="D12" s="117"/>
      <c r="E12" s="9">
        <f>IF(OR(AND(E10&gt;0,E11&lt;0),AND(E11&lt;0,E34&gt;0)),E17+E18,E11)</f>
        <v>179356.154704988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241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242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243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244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245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207</v>
      </c>
      <c r="C22" s="61"/>
      <c r="D22" s="61"/>
      <c r="E22" s="61"/>
      <c r="F22" s="62"/>
      <c r="G22" s="1"/>
    </row>
    <row r="23" spans="1:7" x14ac:dyDescent="0.25">
      <c r="A23" s="1"/>
      <c r="B23" s="57" t="s">
        <v>208</v>
      </c>
      <c r="C23" s="58"/>
      <c r="D23" s="59"/>
      <c r="E23" s="9">
        <v>61114100.318244502</v>
      </c>
      <c r="F23" s="14" t="s">
        <v>3</v>
      </c>
      <c r="G23" s="1"/>
    </row>
    <row r="24" spans="1:7" x14ac:dyDescent="0.25">
      <c r="A24" s="1"/>
      <c r="B24" s="57" t="s">
        <v>209</v>
      </c>
      <c r="C24" s="58"/>
      <c r="D24" s="59"/>
      <c r="E24" s="9">
        <v>59762598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5" t="s">
        <v>252</v>
      </c>
      <c r="C26" s="66"/>
      <c r="D26" s="67"/>
      <c r="E26" s="45">
        <f>E23-(E24-E25)</f>
        <v>1351502.3182445019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246</v>
      </c>
      <c r="C29" s="113"/>
      <c r="D29" s="113"/>
      <c r="E29" s="113"/>
      <c r="F29" s="114"/>
      <c r="G29" s="1"/>
    </row>
    <row r="30" spans="1:7" x14ac:dyDescent="0.25">
      <c r="A30" s="1"/>
      <c r="B30" s="130" t="s">
        <v>247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248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253</v>
      </c>
      <c r="C34" s="138"/>
      <c r="D34" s="139"/>
      <c r="E34" s="9">
        <v>1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101" t="s">
        <v>251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jLjb+WTnSGfNDvBrZbMzQsRhIlPR2tzlSrIu2+BAmEXgnSBs/ll5N2L1upEecmqfXQyujvDlKvVsIB5fwsofg==" saltValue="ewGuRApy3iZ78eFMX03zDQ==" spinCount="100000" sheet="1" objects="1" scenarios="1"/>
  <mergeCells count="21"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3:F4"/>
    <mergeCell ref="B17:D17"/>
    <mergeCell ref="B9:D9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254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5OKqcccPoEHBZHgWrsoMnSZUi21w1xCrobu3mAaXGA82U5pDp039ac4U7GnZhCijg54U69YyHafcNX6GmURqQ==" saltValue="hSjsEdkm8EXg1FJApBEsD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232</v>
      </c>
      <c r="C11" s="22">
        <v>393521</v>
      </c>
      <c r="D11" s="14" t="s">
        <v>3</v>
      </c>
      <c r="E11" s="9">
        <v>148570</v>
      </c>
      <c r="F11" s="14" t="s">
        <v>3</v>
      </c>
      <c r="G11" s="1"/>
    </row>
    <row r="12" spans="1:7" x14ac:dyDescent="0.25">
      <c r="A12" s="1"/>
      <c r="B12" s="51" t="s">
        <v>136</v>
      </c>
      <c r="C12" s="12">
        <f>SUM(C10:C11)</f>
        <v>393521</v>
      </c>
      <c r="D12" s="13" t="s">
        <v>3</v>
      </c>
      <c r="E12" s="12">
        <f>SUM(E10:E11)</f>
        <v>148570</v>
      </c>
      <c r="F12" s="13" t="s">
        <v>3</v>
      </c>
      <c r="G12" s="1"/>
    </row>
    <row r="13" spans="1:7" x14ac:dyDescent="0.25">
      <c r="A13" s="1"/>
      <c r="B13" s="51" t="s">
        <v>210</v>
      </c>
      <c r="C13" s="12">
        <f>C12*(1+'Fane 12. Nøgletal'!C14)</f>
        <v>394819.61930000002</v>
      </c>
      <c r="D13" s="13" t="s">
        <v>3</v>
      </c>
      <c r="E13" s="12">
        <f>E12*(1+'Fane 12. Nøgletal'!C14)</f>
        <v>149060.28100000002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crOm0dZoMcxrEds2Nee3BnN1E8zQ0olqcWzBYYJmdxKtZZqyCgK9iZzcNraluLWX9bhCsvU7Xvo5tlQHuyEfA==" saltValue="Ugv+6sedN7teT/RDZqCr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gjLjOgmlj+KzVETeEm+Ew0sETx2gfZulS4UVWjj84TmBAH0r6veQlthetwMgoS/et/tVD5JO80HbjVH7PmH4w==" saltValue="WskoA/7k6IpiqTx0ZshvT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aUSeT3uTmOZraHHFwUQUjPFQiCK8x0DqhuPXFpDpFv4od4xmrQxFEvfugTgfN9onk4HmkrHun2k2pAaA+byXA==" saltValue="NAGLDUgDSuifraJWFELpY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235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235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235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kluc7tXV8PaUkOjShgRWoOHSxlcLtPLP0Z+FHon0Ml4dsCJDjwaS8qLyACKd5H5vQg6Fpzt346RHLtRCpjIqg==" saltValue="Uo5x8e4gwmRWyewUH8ebH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b1jmt2UcRNRKZTrSAkKGYTuaTY664iKsTP9wtMO1HGl4KQJ71AK1YSxNkgw9MjJxXGWCddxBlmNj7HaeZdD+kQ==" saltValue="lsTLrY5AT1udyz96exhhs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36153384.624422975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708265.68371573603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164190.70656341032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394819.61930000002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149060.28100000002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442866.09608895029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-565851.59016781743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-406941.90757930779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-521295.74870767159</v>
      </c>
      <c r="D21" s="8" t="s">
        <v>3</v>
      </c>
      <c r="E21" s="1"/>
    </row>
    <row r="22" spans="1:5" ht="17.100000000000001" customHeight="1" x14ac:dyDescent="0.25">
      <c r="A22" s="1"/>
      <c r="B22" s="65" t="s">
        <v>20</v>
      </c>
      <c r="C22" s="10">
        <f>SUM(C9,C12:C21)</f>
        <v>35646041.374357127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omk.'!C15</f>
        <v>25999618.798561633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5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4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2"/>
      <c r="D31" s="20"/>
      <c r="E31" s="1"/>
    </row>
    <row r="32" spans="1:5" x14ac:dyDescent="0.25">
      <c r="A32" s="1"/>
      <c r="B32" s="64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61645660.172918759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de1r51g/zJ7AEblUPhyTWT2NHqaVqtQFZwp7QBqoGbBJYxDGIBhdMVq0un87IuRcTk5UN/DioB3HXe5KnNz7FQ==" saltValue="bpeFa41EJ7t+jPqd0qxC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35646041.374357127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117631.93653537851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-544880.45881752612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-400119.11955683312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-274762.62666789041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34543911.105850257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omk.'!C15*(1+'Fane 12. Nøgletal'!C14)</f>
        <v>26085417.540596887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5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4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2"/>
      <c r="D25" s="20"/>
      <c r="E25" s="1"/>
    </row>
    <row r="26" spans="1:5" x14ac:dyDescent="0.25">
      <c r="A26" s="1"/>
      <c r="B26" s="64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60629328.646447144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NEPEA4+DKfG5qpJw9EMpUCBBSHyW1yDasmB2dP9Jvncpc64KZkFuvPRJKgkEDqkIfeNbDfTRfNC+Ew7rE3wzA==" saltValue="QzUhNrMoLT9BKTEyGFN/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34543911.105850257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113994.90664930585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-528033.4479510485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-393410.72239834332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-271589.43705452321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33464872.405095652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Nøgletal'!C14)^2</f>
        <v>26171499.418480858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2"/>
      <c r="D24" s="20"/>
      <c r="E24" s="1"/>
    </row>
    <row r="25" spans="1:5" ht="15" customHeight="1" x14ac:dyDescent="0.25">
      <c r="A25" s="1"/>
      <c r="B25" s="64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187</v>
      </c>
      <c r="C26" s="12">
        <f>SUM(C15,C17,C21,C23,C25)</f>
        <v>59636371.82357651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SKgPGdVxS7C305Jt38Fn+YCmHOm/gTkuqTipFRfTpE4sc2lbLckPQmrxW0eghRYWSEj6JBFfdez43+R1q75ng==" saltValue="CbgdU8WiPgjME8s+X8o88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189</v>
      </c>
      <c r="C8" s="7">
        <f>'Fane 2.3. Økonomisk ramme 2024'!C15</f>
        <v>33464872.405095652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110434.07893681565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-511539.41159580846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-386814.79822661268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-268452.89410029049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32408499.380109753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Nøgletal'!C14)^3</f>
        <v>26257865.366561849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2"/>
      <c r="D24" s="20"/>
      <c r="E24" s="1"/>
    </row>
    <row r="25" spans="1:5" x14ac:dyDescent="0.25">
      <c r="A25" s="1"/>
      <c r="B25" s="64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190</v>
      </c>
      <c r="C26" s="12">
        <f>SUM(C15,C17,C21,C23,C25)</f>
        <v>58666364.746671602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nqc47WVe/k3aywjF5LxUx8m59BhMBe8ievjuuIipEVlnJo4jzMEbv0bkenSXx1nv6o1hd+Kiw5S+tVJhjJgxeA==" saltValue="iE7IU2/D57c1gxHMC7HO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224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36308076.307256363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725284.82459999993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169453.4142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453874.33746188768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-573721.65711375617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-402255.19791042543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-527327.40407110122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36153384.624422975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28947068.197070442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1" t="s">
        <v>249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250</v>
      </c>
      <c r="C30" s="95"/>
      <c r="D30" s="96"/>
      <c r="E30" s="10">
        <v>58.0657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65100510.887193419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GQxLXc+GC3JH/4f2EWZqHDN4UJbma3QB2BL7Ugfglw42/1A0KAqd6vWh9Z01UGKjdkbzJ5HJeRwuEenzyDoMQ==" saltValue="Ee6Pd6si/Dexgc+Fx2nAew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19259981.03032881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385199.62060657621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19114491.133625705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382289.82267251413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19048775.513108298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-130404.88336968388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378367.41259477229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18853329.27151357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682443.07732161006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390715.44697670365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19378626.596061151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734133.29946011992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402255.19791042543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19950972.854921699</v>
      </c>
      <c r="H35" s="14" t="s">
        <v>3</v>
      </c>
      <c r="I35" s="1"/>
    </row>
    <row r="36" spans="1:9" x14ac:dyDescent="0.25">
      <c r="A36" s="1"/>
      <c r="B36" s="37" t="s">
        <v>193</v>
      </c>
      <c r="C36" s="58"/>
      <c r="D36" s="58"/>
      <c r="E36" s="58"/>
      <c r="F36" s="59"/>
      <c r="G36" s="24">
        <f>SUM('Fane 2.1. Økonomisk ramme 2022'!C10)*(1+'Fane 12. Nøgletal'!C14)</f>
        <v>710602.96047199797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396122.52404369006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406941.90757930779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20005955.977841657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400119.11955683312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19670536.119917165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393410.72239834332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19340739.911330633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386814.79822661268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Np+okpsEqpEixMwKzPjmDPVghXXmHSpENvxe+7y4XCkcw1TvbzePUEl5321xLxrrXuVBnN7EYvR7zUba5ecfDQ==" saltValue="NwEn5V9uahcHTN7dm1Xjh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18267336.503424563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166232.76218116353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18330987.758757189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166811.98860469041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18471150.340668075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-126448.41888897445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159598.90671947817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18492431.256014127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456380.73633815988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173845.36483932665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19004021.22036862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171520.74585323999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527327.40407110122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18875722.779809002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164732.5358950696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149552.17992730002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521295.74870767159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18565042.342425026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274762.62666789041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18350637.638819136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271589.43705452321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18138709.060830437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268452.89410029049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P27VC/unfQcNCtQh31rAu0qzNv6T4dQYwgzDkS7f+u/tai/aDf/klKiig+/N10iOCc9c/71/mqv5948VdychXA==" saltValue="RXYoK/M6nXfKLthKc/62EA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1.0767848748386702E-2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1.523558427795985E-2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CLLqpmgH6CJEQuR6v9z+Z0NcgOs3qgYiF7rH5O6Pn7YHGG5pQe9WTbeI5Y/+orPkkSRdt39jMyXXVpNRInLEA==" saltValue="crAzabfzPmpsWCM7Ck9hQ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2021-09-02T08:03:24Z</dcterms:modified>
</cp:coreProperties>
</file>