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Thisted Renseanlæg AS (S094)\ØR2025\"/>
    </mc:Choice>
  </mc:AlternateContent>
  <xr:revisionPtr revIDLastSave="0" documentId="13_ncr:1_{C19A8166-4C79-4B97-8EDB-D4A983E4802F}" xr6:coauthVersionLast="36" xr6:coauthVersionMax="36" xr10:uidLastSave="{00000000-0000-0000-0000-000000000000}"/>
  <bookViews>
    <workbookView xWindow="3120" yWindow="990" windowWidth="12750" windowHeight="4620" tabRatio="872" firstSheet="10" activeTab="16"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12"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<sst xmlns="http://schemas.openxmlformats.org/spreadsheetml/2006/main" count="544" uniqueCount="230">
  <si>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</si>
  <si>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</si>
  <si>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</si>
  <si>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</si>
  <si>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</si>
  <si>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</si>
  <si>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</si>
  <si>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</si>
  <si>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</si>
  <si>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</si>
  <si>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</si>
  <si>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</si>
  <si>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</si>
  <si>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</si>
  <si>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</si>
  <si>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</si>
  <si>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</si>
  <si>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</si>
  <si>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</si>
  <si>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</si>
  <si>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</si>
  <si>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</si>
  <si>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</si>
  <si>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</si>
  <si>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</si>
  <si>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</si>
  <si>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</si>
  <si>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</si>
  <si>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</si>
  <si>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</si>
  <si>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</si>
  <si>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</si>
  <si>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</si>
  <si>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</si>
  <si>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</si>
  <si>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</si>
  <si>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</si>
  <si>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</si>
  <si>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</si>
  <si>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</si>
  <si>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</si>
  <si>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</si>
  <si>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</si>
  <si>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</si>
  <si>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</si>
  <si>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</si>
  <si>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</si>
  <si>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</si>
  <si>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</si>
  <si>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</si>
  <si>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</si>
  <si>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</si>
  <si>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</si>
  <si>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</si>
  <si>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</si>
  <si>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</si>
  <si>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</si>
  <si>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</si>
  <si>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</si>
  <si>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</si>
  <si>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</si>
  <si>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</si>
  <si>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</si>
  <si>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</si>
  <si>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</si>
  <si>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</si>
  <si>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</si>
  <si>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</si>
  <si>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</si>
  <si>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</si>
  <si>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</si>
  <si>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</si>
  <si>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</si>
  <si>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</si>
  <si>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</si>
  <si>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</si>
  <si>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</si>
  <si>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</si>
  <si>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</si>
  <si>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</si>
  <si>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</si>
  <si>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</si>
  <si>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</si>
  <si>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</si>
  <si>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</si>
  <si>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</si>
  <si>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</si>
  <si>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</si>
  <si>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</si>
  <si>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</si>
  <si>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</si>
  <si>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</si>
  <si>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</si>
  <si>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</si>
  <si>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</si>
  <si>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</si>
  <si>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</si>
  <si>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</si>
  <si>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</si>
  <si>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</si>
  <si>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</si>
  <si>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</si>
  <si>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</si>
  <si>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</si>
  <si>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</si>
  <si>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</si>
  <si>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</si>
  <si>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</si>
  <si>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</si>
  <si>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</si>
  <si>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</si>
  <si>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</si>
  <si>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</si>
  <si>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</si>
  <si>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</si>
  <si>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</si>
  <si>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</si>
  <si>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</si>
  <si>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</si>
  <si>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</si>
  <si>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</si>
  <si>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</si>
  <si>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</si>
  <si>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</si>
  <si>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</si>
  <si>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</si>
  <si>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</si>
  <si>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</si>
  <si>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</si>
  <si>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</si>
  <si>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</si>
  <si>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</si>
  <si>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</si>
  <si>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</si>
  <si>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</si>
  <si>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</si>
  <si>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</si>
  <si>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</si>
  <si>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</si>
  <si>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</si>
  <si>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</si>
  <si>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</si>
  <si>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</si>
  <si>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</si>
  <si>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</si>
  <si>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</si>
  <si>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</si>
  <si>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</si>
  <si>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</si>
  <si>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</si>
  <si>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</si>
  <si>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</si>
  <si>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</si>
  <si>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</si>
  <si>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</si>
  <si>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</si>
  <si>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</si>
  <si>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</si>
  <si>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</si>
  <si>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</si>
  <si>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</si>
  <si>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</si>
  <si>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</si>
  <si>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</si>
  <si>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</si>
  <si>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</si>
  <si>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</si>
  <si>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</si>
  <si>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</si>
  <si>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</si>
  <si>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</si>
  <si>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</si>
  <si>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</si>
  <si>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</si>
  <si>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</si>
  <si>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</si>
  <si>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</si>
  <si>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</si>
  <si>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</si>
  <si>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</si>
  <si>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</si>
  <si>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</si>
  <si>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</si>
  <si>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</si>
  <si>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</si>
  <si>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</si>
  <si>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</si>
  <si>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</si>
  <si>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</si>
  <si>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</si>
  <si>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</si>
  <si>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</si>
  <si>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</si>
  <si>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</si>
  <si>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</si>
  <si>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</si>
  <si>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</si>
  <si>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</si>
  <si>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</si>
  <si>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</si>
  <si>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</si>
  <si>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</si>
  <si>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</si>
  <si>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</si>
  <si>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</si>
  <si>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</si>
  <si>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</si>
  <si>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</si>
  <si>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</si>
  <si>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</si>
  <si>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</si>
  <si>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</si>
  <si>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</si>
  <si>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</si>
  <si>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</si>
  <si>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</si>
  <si>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</si>
  <si>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</si>
  <si>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</si>
  <si>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</si>
  <si>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</si>
  <si>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</si>
  <si>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</si>
  <si>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</si>
  <si>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</si>
  <si>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</si>
  <si>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</si>
  <si>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</si>
  <si>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Gebyr til Miljøstyrelsen</t>
  </si>
  <si>
    <t>Til statusmeddelelse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</si>
</sst>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6" t="s">
        <v>4</v>
      </c>
      <c r="D6" s="86"/>
      <c r="E6" s="86"/>
      <c r="F6" s="86"/>
      <c r="G6" s="3"/>
    </row>
    <row r="7" spans="1:7" ht="15" customHeight="1" x14ac:dyDescent="0.25">
      <c r="A7" s="1"/>
      <c r="B7" s="3"/>
      <c r="C7" s="86"/>
      <c r="D7" s="86"/>
      <c r="E7" s="86"/>
      <c r="F7" s="86"/>
      <c r="G7" s="3"/>
    </row>
    <row r="8" spans="1:7" ht="15.75" x14ac:dyDescent="0.25">
      <c r="A8" s="1"/>
      <c r="B8" s="4"/>
      <c r="C8" s="94" t="s">
        <v>229</v>
      </c>
      <c r="D8" s="94"/>
      <c r="E8" s="94"/>
      <c r="F8" s="94"/>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3" t="s">
        <v>5</v>
      </c>
      <c r="D11" s="93"/>
      <c r="E11" s="93"/>
      <c r="F11" s="93"/>
      <c r="G11" s="5"/>
    </row>
    <row r="12" spans="1:7" x14ac:dyDescent="0.25">
      <c r="A12" s="1"/>
      <c r="B12" s="1"/>
      <c r="C12" s="1"/>
      <c r="D12" s="1"/>
      <c r="E12" s="1"/>
      <c r="F12" s="1"/>
      <c r="G12" s="5"/>
    </row>
    <row r="13" spans="1:7" x14ac:dyDescent="0.25">
      <c r="A13" s="1"/>
      <c r="B13" s="6" t="s">
        <v>6</v>
      </c>
      <c r="C13" s="98" t="s">
        <v>127</v>
      </c>
      <c r="D13" s="99"/>
      <c r="E13" s="99"/>
      <c r="F13" s="100"/>
      <c r="G13" s="5"/>
    </row>
    <row r="14" spans="1:7" x14ac:dyDescent="0.25">
      <c r="A14" s="1"/>
      <c r="B14" s="6" t="s">
        <v>16</v>
      </c>
      <c r="C14" s="83" t="s">
        <v>186</v>
      </c>
      <c r="D14" s="84"/>
      <c r="E14" s="84"/>
      <c r="F14" s="85"/>
      <c r="G14" s="5"/>
    </row>
    <row r="15" spans="1:7" x14ac:dyDescent="0.25">
      <c r="A15" s="1"/>
      <c r="B15" s="6" t="s">
        <v>30</v>
      </c>
      <c r="C15" s="83" t="s">
        <v>149</v>
      </c>
      <c r="D15" s="84"/>
      <c r="E15" s="84"/>
      <c r="F15" s="85"/>
      <c r="G15" s="5"/>
    </row>
    <row r="16" spans="1:7" x14ac:dyDescent="0.25">
      <c r="A16" s="1"/>
      <c r="B16" s="6" t="s">
        <v>31</v>
      </c>
      <c r="C16" s="83" t="s">
        <v>151</v>
      </c>
      <c r="D16" s="84"/>
      <c r="E16" s="84"/>
      <c r="F16" s="85"/>
      <c r="G16" s="5"/>
    </row>
    <row r="17" spans="1:8" x14ac:dyDescent="0.25">
      <c r="A17" s="1"/>
      <c r="B17" s="6" t="s">
        <v>61</v>
      </c>
      <c r="C17" s="83" t="s">
        <v>152</v>
      </c>
      <c r="D17" s="84"/>
      <c r="E17" s="84"/>
      <c r="F17" s="85"/>
      <c r="G17" s="5"/>
    </row>
    <row r="18" spans="1:8" x14ac:dyDescent="0.25">
      <c r="A18" s="1"/>
      <c r="B18" s="6" t="s">
        <v>53</v>
      </c>
      <c r="C18" s="95" t="s">
        <v>45</v>
      </c>
      <c r="D18" s="96"/>
      <c r="E18" s="96"/>
      <c r="F18" s="97"/>
      <c r="G18" s="5"/>
    </row>
    <row r="19" spans="1:8" x14ac:dyDescent="0.25">
      <c r="A19" s="1"/>
      <c r="B19" s="6" t="s">
        <v>54</v>
      </c>
      <c r="C19" s="95" t="s">
        <v>46</v>
      </c>
      <c r="D19" s="96"/>
      <c r="E19" s="96"/>
      <c r="F19" s="97"/>
      <c r="G19" s="5"/>
    </row>
    <row r="20" spans="1:8" x14ac:dyDescent="0.25">
      <c r="A20" s="1"/>
      <c r="B20" s="6" t="s">
        <v>7</v>
      </c>
      <c r="C20" s="95" t="s">
        <v>10</v>
      </c>
      <c r="D20" s="96"/>
      <c r="E20" s="96"/>
      <c r="F20" s="97"/>
      <c r="G20" s="5"/>
    </row>
    <row r="21" spans="1:8" x14ac:dyDescent="0.25">
      <c r="A21" s="1"/>
      <c r="B21" s="6" t="s">
        <v>55</v>
      </c>
      <c r="C21" s="87" t="s">
        <v>12</v>
      </c>
      <c r="D21" s="88"/>
      <c r="E21" s="88"/>
      <c r="F21" s="89"/>
      <c r="G21" s="5"/>
    </row>
    <row r="22" spans="1:8" x14ac:dyDescent="0.25">
      <c r="A22" s="1"/>
      <c r="B22" s="6" t="s">
        <v>39</v>
      </c>
      <c r="C22" s="90" t="s">
        <v>153</v>
      </c>
      <c r="D22" s="91"/>
      <c r="E22" s="91"/>
      <c r="F22" s="92"/>
      <c r="G22" s="5"/>
    </row>
    <row r="23" spans="1:8" x14ac:dyDescent="0.25">
      <c r="A23" s="1"/>
      <c r="B23" s="6" t="s">
        <v>8</v>
      </c>
      <c r="C23" s="90" t="s">
        <v>112</v>
      </c>
      <c r="D23" s="91"/>
      <c r="E23" s="91"/>
      <c r="F23" s="92"/>
      <c r="G23" s="5"/>
    </row>
    <row r="24" spans="1:8" x14ac:dyDescent="0.25">
      <c r="A24" s="1"/>
      <c r="B24" s="6" t="s">
        <v>9</v>
      </c>
      <c r="C24" s="90" t="s">
        <v>154</v>
      </c>
      <c r="D24" s="91"/>
      <c r="E24" s="91"/>
      <c r="F24" s="92"/>
      <c r="G24" s="5"/>
    </row>
    <row r="25" spans="1:8" x14ac:dyDescent="0.25">
      <c r="A25" s="1"/>
      <c r="B25" s="6" t="s">
        <v>97</v>
      </c>
      <c r="C25" s="90" t="s">
        <v>91</v>
      </c>
      <c r="D25" s="91"/>
      <c r="E25" s="91"/>
      <c r="F25" s="92"/>
      <c r="G25" s="1"/>
    </row>
    <row r="26" spans="1:8" x14ac:dyDescent="0.25">
      <c r="A26" s="1"/>
      <c r="B26" s="6" t="s">
        <v>98</v>
      </c>
      <c r="C26" s="90" t="s">
        <v>40</v>
      </c>
      <c r="D26" s="91"/>
      <c r="E26" s="91"/>
      <c r="F26" s="92"/>
      <c r="G26" s="1"/>
    </row>
    <row r="27" spans="1:8" x14ac:dyDescent="0.25">
      <c r="A27" s="1"/>
      <c r="B27" s="6" t="s">
        <v>99</v>
      </c>
      <c r="C27" s="90" t="s">
        <v>41</v>
      </c>
      <c r="D27" s="91"/>
      <c r="E27" s="91"/>
      <c r="F27" s="92"/>
      <c r="G27" s="1"/>
    </row>
    <row r="28" spans="1:8" x14ac:dyDescent="0.25">
      <c r="A28" s="1"/>
      <c r="B28" s="6" t="s">
        <v>15</v>
      </c>
      <c r="C28" s="90" t="s">
        <v>42</v>
      </c>
      <c r="D28" s="91"/>
      <c r="E28" s="91"/>
      <c r="F28" s="92"/>
      <c r="G28" s="1"/>
      <c r="H28" s="2" t="s">
        <v>150</v>
      </c>
    </row>
    <row r="29" spans="1:8" x14ac:dyDescent="0.25">
      <c r="A29" s="1"/>
      <c r="B29" s="6" t="s">
        <v>33</v>
      </c>
      <c r="C29" s="90" t="s">
        <v>68</v>
      </c>
      <c r="D29" s="91"/>
      <c r="E29" s="91"/>
      <c r="F29" s="92"/>
      <c r="G29" s="1"/>
    </row>
    <row r="30" spans="1:8" x14ac:dyDescent="0.25">
      <c r="A30" s="1"/>
      <c r="B30" s="6" t="s">
        <v>34</v>
      </c>
      <c r="C30" s="90" t="s">
        <v>32</v>
      </c>
      <c r="D30" s="91"/>
      <c r="E30" s="91"/>
      <c r="F30" s="92"/>
      <c r="G30" s="1"/>
    </row>
    <row r="31" spans="1:8" x14ac:dyDescent="0.25">
      <c r="A31" s="1"/>
      <c r="B31" s="6" t="s">
        <v>100</v>
      </c>
      <c r="C31" s="101" t="s">
        <v>52</v>
      </c>
      <c r="D31" s="102"/>
      <c r="E31" s="102"/>
      <c r="F31" s="103"/>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7yj2Ite6crA6Msi2Ae9Zua1KwRMPU5sT65jXX4JPCRtiXDctHNp1YBMRnhb/7MvnxxkkVyNgO5n5lxyv/x1nzw==" saltValue="FGqmY7Xg9/eoKjgAH4JDUQ=="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1" t="s">
        <v>226</v>
      </c>
      <c r="C10" s="72">
        <v>1532053.68</v>
      </c>
      <c r="D10" s="14" t="s">
        <v>3</v>
      </c>
      <c r="E10" s="1"/>
    </row>
    <row r="11" spans="1:5" ht="15" customHeight="1" x14ac:dyDescent="0.25">
      <c r="A11" s="1"/>
      <c r="B11" s="71" t="s">
        <v>227</v>
      </c>
      <c r="C11" s="72">
        <v>88786</v>
      </c>
      <c r="D11" s="14" t="s">
        <v>3</v>
      </c>
      <c r="E11" s="1"/>
    </row>
    <row r="12" spans="1:5" x14ac:dyDescent="0.25">
      <c r="A12" s="1"/>
      <c r="B12" s="71" t="s">
        <v>228</v>
      </c>
      <c r="C12" s="72">
        <v>33210</v>
      </c>
      <c r="D12" s="14" t="s">
        <v>3</v>
      </c>
      <c r="E12" s="1"/>
    </row>
    <row r="13" spans="1:5" x14ac:dyDescent="0.25">
      <c r="A13" s="1"/>
      <c r="B13" s="71"/>
      <c r="C13" s="72"/>
      <c r="D13" s="14" t="s">
        <v>3</v>
      </c>
      <c r="E13" s="1"/>
    </row>
    <row r="14" spans="1:5" x14ac:dyDescent="0.25">
      <c r="A14" s="1"/>
      <c r="B14" s="71"/>
      <c r="C14" s="72"/>
      <c r="D14" s="14" t="s">
        <v>3</v>
      </c>
      <c r="E14" s="1"/>
    </row>
    <row r="15" spans="1:5" x14ac:dyDescent="0.25">
      <c r="A15" s="1"/>
      <c r="B15" s="71"/>
      <c r="C15" s="72"/>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33" t="s">
        <v>167</v>
      </c>
      <c r="C20" s="12">
        <f>SUM(C10:C19)</f>
        <v>1654049.68</v>
      </c>
      <c r="D20" s="13" t="s">
        <v>3</v>
      </c>
      <c r="E20" s="1"/>
    </row>
    <row r="21" spans="1:5" x14ac:dyDescent="0.25">
      <c r="A21" s="1"/>
      <c r="B21" s="33" t="s">
        <v>168</v>
      </c>
      <c r="C21" s="12">
        <f>C20*(1+'Fane 15. Nøgletal'!C10)^2</f>
        <v>1880647.3572058792</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OVtzatNy28zKN77a26CG8PCGjKMie85hsf9cWurLQO8IQv2ILfC/MB51sRbpZUgCGfp9ZqQMVmKcchpabzPZIA==" saltValue="g5+T122Ek+gOobmbd2FYM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201</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8" t="s">
        <v>77</v>
      </c>
      <c r="C8" s="109"/>
      <c r="D8" s="110"/>
      <c r="E8" s="1"/>
    </row>
    <row r="9" spans="1:5" x14ac:dyDescent="0.25">
      <c r="A9" s="1"/>
      <c r="B9" s="65" t="s">
        <v>204</v>
      </c>
      <c r="C9" s="9">
        <v>2682312.3784653991</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5" t="s">
        <v>205</v>
      </c>
      <c r="C19" s="76"/>
      <c r="D19" s="77"/>
      <c r="E19" s="1"/>
    </row>
    <row r="20" spans="1:5" x14ac:dyDescent="0.25">
      <c r="A20" s="1"/>
      <c r="B20" s="65" t="s">
        <v>206</v>
      </c>
      <c r="C20" s="9">
        <v>36378318.155011334</v>
      </c>
      <c r="D20" s="14" t="s">
        <v>3</v>
      </c>
      <c r="E20" s="1"/>
    </row>
    <row r="21" spans="1:5" x14ac:dyDescent="0.25">
      <c r="A21" s="1"/>
      <c r="B21" s="65" t="s">
        <v>207</v>
      </c>
      <c r="C21" s="9">
        <v>32902971</v>
      </c>
      <c r="D21" s="14" t="s">
        <v>3</v>
      </c>
      <c r="E21" s="1"/>
    </row>
    <row r="22" spans="1:5" x14ac:dyDescent="0.25">
      <c r="A22" s="1"/>
      <c r="B22" s="65" t="s">
        <v>29</v>
      </c>
      <c r="C22" s="9">
        <v>0</v>
      </c>
      <c r="D22" s="14" t="s">
        <v>3</v>
      </c>
      <c r="E22" s="1"/>
    </row>
    <row r="23" spans="1:5" x14ac:dyDescent="0.25">
      <c r="A23" s="1"/>
      <c r="B23" s="81" t="s">
        <v>208</v>
      </c>
      <c r="C23" s="57">
        <f>C20-C21-C22</f>
        <v>3475347.1550113335</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1" t="s">
        <v>210</v>
      </c>
      <c r="C27" s="57">
        <f>IF(AND(C15&lt;0,C23&gt;0,ABS(SUM(C14:C15))&lt;C23),ABS(C14),IF(AND(C15&lt;0,C23&gt;0,ABS(SUM(C14:C15))&gt;C23),SUM(C14,C23),C15))</f>
        <v>0</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FxFtkysJq4a0D+NDZdhbNVuUqIIITj7dfTa1rnwCAQl1njULXOrvzyIFLD6A66ujD2zLeXfohv0j7ac751i+Ew==" saltValue="0SKjpeQMgyhlZ3dMcd8oU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v>0</v>
      </c>
      <c r="D10" s="9" t="s">
        <v>3</v>
      </c>
      <c r="E10" s="1"/>
    </row>
    <row r="11" spans="1:5" x14ac:dyDescent="0.25">
      <c r="A11" s="1"/>
      <c r="B11" s="68" t="s">
        <v>104</v>
      </c>
      <c r="C11" s="9">
        <v>0</v>
      </c>
      <c r="D11" s="9" t="s">
        <v>3</v>
      </c>
      <c r="E11" s="1"/>
    </row>
    <row r="12" spans="1:5" x14ac:dyDescent="0.25">
      <c r="A12" s="1"/>
      <c r="B12" s="68" t="s">
        <v>105</v>
      </c>
      <c r="C12" s="9">
        <v>0</v>
      </c>
      <c r="D12" s="9" t="s">
        <v>3</v>
      </c>
      <c r="E12" s="1"/>
    </row>
    <row r="13" spans="1:5" x14ac:dyDescent="0.25">
      <c r="A13" s="1"/>
      <c r="B13" s="68" t="s">
        <v>106</v>
      </c>
      <c r="C13" s="9">
        <v>0</v>
      </c>
      <c r="D13" s="9" t="s">
        <v>3</v>
      </c>
      <c r="E13" s="1"/>
    </row>
    <row r="14" spans="1:5" x14ac:dyDescent="0.25">
      <c r="A14" s="1"/>
      <c r="B14" s="68" t="s">
        <v>107</v>
      </c>
      <c r="C14" s="9">
        <v>0</v>
      </c>
      <c r="D14" s="9" t="s">
        <v>3</v>
      </c>
      <c r="E14" s="1"/>
    </row>
    <row r="15" spans="1:5" x14ac:dyDescent="0.25">
      <c r="A15" s="1"/>
      <c r="B15" s="68" t="s">
        <v>108</v>
      </c>
      <c r="C15" s="9">
        <v>0</v>
      </c>
      <c r="D15" s="9" t="s">
        <v>3</v>
      </c>
      <c r="E15" s="1"/>
    </row>
    <row r="16" spans="1:5" x14ac:dyDescent="0.25">
      <c r="A16" s="1"/>
      <c r="B16" s="68" t="s">
        <v>109</v>
      </c>
      <c r="C16" s="9">
        <v>0</v>
      </c>
      <c r="D16" s="9" t="s">
        <v>3</v>
      </c>
      <c r="E16" s="1"/>
    </row>
    <row r="17" spans="1:5" x14ac:dyDescent="0.25">
      <c r="A17" s="1"/>
      <c r="B17" s="68" t="s">
        <v>110</v>
      </c>
      <c r="C17" s="9">
        <v>0</v>
      </c>
      <c r="D17" s="9" t="s">
        <v>3</v>
      </c>
      <c r="E17" s="1"/>
    </row>
    <row r="18" spans="1:5" x14ac:dyDescent="0.25">
      <c r="A18" s="1"/>
      <c r="B18" s="75"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cA2bjFlgBYLUUElLi2+qG8IHeTscVI/NtCX0PlQva9VKbmFZ1libJnksKwZd7BXMSyfi67KmCGFp1YG22Sxyg==" saltValue="tFGJ2/mdsq33O1qDoSFFw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170</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8" t="s">
        <v>215</v>
      </c>
      <c r="C9" s="7">
        <v>0</v>
      </c>
      <c r="D9" s="8" t="s">
        <v>3</v>
      </c>
      <c r="E9" s="1"/>
    </row>
    <row r="10" spans="1:5" ht="14.25" customHeight="1" x14ac:dyDescent="0.25">
      <c r="A10" s="1"/>
      <c r="B10" s="65" t="s">
        <v>172</v>
      </c>
      <c r="C10" s="7">
        <v>0</v>
      </c>
      <c r="D10" s="8" t="s">
        <v>3</v>
      </c>
      <c r="E10" s="1"/>
    </row>
    <row r="11" spans="1:5" ht="14.25" customHeight="1" x14ac:dyDescent="0.25">
      <c r="A11" s="1"/>
      <c r="B11" s="81" t="s">
        <v>48</v>
      </c>
      <c r="C11" s="10">
        <f>C10-C9</f>
        <v>0</v>
      </c>
      <c r="D11" s="11" t="s">
        <v>3</v>
      </c>
      <c r="E11" s="1"/>
    </row>
    <row r="12" spans="1:5" ht="14.25" customHeight="1" x14ac:dyDescent="0.25">
      <c r="A12" s="1"/>
      <c r="B12" s="108" t="s">
        <v>217</v>
      </c>
      <c r="C12" s="109"/>
      <c r="D12" s="110"/>
      <c r="E12" s="1"/>
    </row>
    <row r="13" spans="1:5" ht="26.25" x14ac:dyDescent="0.25">
      <c r="A13" s="1"/>
      <c r="B13" s="78" t="s">
        <v>216</v>
      </c>
      <c r="C13" s="7">
        <v>0</v>
      </c>
      <c r="D13" s="8" t="s">
        <v>3</v>
      </c>
      <c r="E13" s="1"/>
    </row>
    <row r="14" spans="1:5" ht="14.25" customHeight="1" x14ac:dyDescent="0.25">
      <c r="A14" s="1"/>
      <c r="B14" s="65" t="s">
        <v>173</v>
      </c>
      <c r="C14" s="7">
        <v>0</v>
      </c>
      <c r="D14" s="8" t="s">
        <v>3</v>
      </c>
      <c r="E14" s="1"/>
    </row>
    <row r="15" spans="1:5" ht="14.25" customHeight="1" x14ac:dyDescent="0.25">
      <c r="A15" s="1"/>
      <c r="B15" s="81"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kPPMg+kaHZRGgTtGoCQGJRYYVkkRTMb7Gc5Ov/HzHvK8IsiX2duEEQJ8yNndULJ8ZrqV9eFdVj08mgYAmKDzbQ==" saltValue="bVTEH1gCOPrtqpH9BQ92e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5" t="s">
        <v>219</v>
      </c>
      <c r="C11" s="76"/>
      <c r="D11" s="77"/>
      <c r="E11" s="77"/>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NY69KFuj55elnnBe1lVEJTkvffeEMz7qWbRfFY6iT1I2BFiouJewucUcRUbO6sEVyYG9ymP6ymnotjnb53FrYg==" saltValue="aDpxFL4QHfyH1X+OeZpJg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79" t="s">
        <v>17</v>
      </c>
      <c r="C9" s="81" t="s">
        <v>11</v>
      </c>
      <c r="D9" s="80"/>
      <c r="E9" s="81"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0</v>
      </c>
      <c r="D19" s="13" t="s">
        <v>3</v>
      </c>
      <c r="E19" s="12">
        <f>SUM(E10:E18)</f>
        <v>0</v>
      </c>
      <c r="F19" s="13" t="s">
        <v>3</v>
      </c>
      <c r="G19" s="1"/>
    </row>
    <row r="20" spans="1:7" x14ac:dyDescent="0.25">
      <c r="A20" s="1"/>
      <c r="B20" s="33" t="s">
        <v>175</v>
      </c>
      <c r="C20" s="12">
        <f>C19*(1+'Fane 15. Nøgletal'!C10)</f>
        <v>0</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125zzLMgAuDzWQHp1ga44CL2CBXcvtjL6bb7QeVs0397PH7d2vd7odRMyAR2trZNc+cGP7xWl/UF51xPWzOYKg==" saltValue="yLtJpOrK4HL+/jx4ibMUF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79" t="s">
        <v>17</v>
      </c>
      <c r="C9" s="81" t="s">
        <v>11</v>
      </c>
      <c r="D9" s="80"/>
      <c r="E9" s="81" t="s">
        <v>27</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D8oVw4XNKA+0w8qFROjK7BsNqed1sR/pllraYP54m34HWEkq40sqcX4T53acLbqE0WXaoEauG/I26KdL2sLcA==" saltValue="gaIM1wVlBLbnHrhTaEqmfA=="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tabSelected="1" zoomScaleNormal="100" workbookViewId="0">
      <selection activeCell="C12" sqref="C12"/>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116</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5" t="s">
        <v>74</v>
      </c>
      <c r="C12" s="12">
        <f>SUM(C9:C11)*(1+'Fane 15. Nøgletal'!C9)^2</f>
        <v>0</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5" t="s">
        <v>85</v>
      </c>
      <c r="C18" s="12">
        <f>SUM(C15:C17)*(1+'Fane 15. Nøgletal'!C10)^3</f>
        <v>0</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5" t="s">
        <v>141</v>
      </c>
      <c r="C24" s="12">
        <f>SUM(C21:C23)*(1+'Fane 15. Nøgletal'!C10)^4</f>
        <v>0</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5"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70sEPiReyo/Oj3tcbXYFEIJVA5X2OKfqoLF+mzIDdRV/7vdR3WsZ6EfAylmgAXTKQbCkIC7YXzeizCr3Wb6oVQ==" saltValue="uiEf4tmjXJcaYvKcYN6v1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5aN+KHlvqvG5aDA8FEs2VbjX6TE3qrm43ZulJC1nxep+jkmFsLr5az/S/6Odmy8OcNn6QoxwfMu7OysOnUdLUQ==" saltValue="z0yysTM4QaU9WSrnN/CcK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RpWEEZ/WE82OFJLOSduLvZssGzen80Zky8O9dqvb/sOAAjTJvvLLeHnHY6RH6JuNdecvO6Nzl4W5M9u4euZ6g==" saltValue="m+C8JZdvkUaUHnz7ZCxbFw=="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37655225.547476545</v>
      </c>
      <c r="D9" s="8" t="s">
        <v>3</v>
      </c>
      <c r="E9" s="1"/>
    </row>
    <row r="10" spans="1:5" ht="17.25" customHeight="1" x14ac:dyDescent="0.25">
      <c r="A10" s="1"/>
      <c r="B10" s="64" t="s">
        <v>35</v>
      </c>
      <c r="C10" s="7">
        <f>'Fane 11.1. Varige tillæg'!C20</f>
        <v>0</v>
      </c>
      <c r="D10" s="8" t="s">
        <v>3</v>
      </c>
      <c r="E10" s="1"/>
    </row>
    <row r="11" spans="1:5" ht="17.25" customHeight="1" x14ac:dyDescent="0.25">
      <c r="A11" s="1"/>
      <c r="B11" s="64" t="s">
        <v>36</v>
      </c>
      <c r="C11" s="9">
        <f>'Fane 11.1. Varige tillæg'!E20</f>
        <v>0</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3042542.2242361046</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-504775.18666215619</v>
      </c>
      <c r="D18" s="8" t="s">
        <v>3</v>
      </c>
      <c r="E18" s="1"/>
    </row>
    <row r="19" spans="1:5" ht="17.25" customHeight="1" x14ac:dyDescent="0.25">
      <c r="A19" s="1"/>
      <c r="B19" s="64" t="s">
        <v>23</v>
      </c>
      <c r="C19" s="38">
        <f>-'Fane 4.2. Gen. krav - anlæg'!C17</f>
        <v>0</v>
      </c>
      <c r="D19" s="8" t="s">
        <v>3</v>
      </c>
      <c r="E19" s="43"/>
    </row>
    <row r="20" spans="1:5" ht="17.25" customHeight="1" x14ac:dyDescent="0.25">
      <c r="A20" s="1"/>
      <c r="B20" s="81" t="s">
        <v>21</v>
      </c>
      <c r="C20" s="10">
        <f>SUM(C9:C19)</f>
        <v>40192992.585050486</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1880647.3572058792</v>
      </c>
      <c r="D22" s="11" t="s">
        <v>3</v>
      </c>
      <c r="E22" s="1"/>
    </row>
    <row r="23" spans="1:5" ht="15" customHeight="1" x14ac:dyDescent="0.25">
      <c r="A23" s="1"/>
      <c r="B23" s="33" t="s">
        <v>42</v>
      </c>
      <c r="C23" s="28"/>
      <c r="D23" s="19"/>
      <c r="E23" s="1"/>
    </row>
    <row r="24" spans="1:5" ht="15" customHeight="1" x14ac:dyDescent="0.25">
      <c r="A24" s="1"/>
      <c r="B24" s="81"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42073639.942256369</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oQrL1LL71wRBGxbta3tGaupwosoql494N4lId95RMn7dcMQc4bsJZHpVKyNoOnJkmA4N6dUU1oczMTdXcznPHA==" saltValue="DY9AHKUEfoMbTw51E7SIV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cv+HbXBXhjIyA8Z7ZaZq7VjRsXpRgC+FAWyhxr7XxAmg2HOOCTSqIF34bsZL6vjoWNe7JIsuGr2clUjvd7VWbQ==" saltValue="25ZvKjj/ZXth+PUoGkmlA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40192992.585050486</v>
      </c>
      <c r="D9" s="8" t="s">
        <v>3</v>
      </c>
      <c r="E9" s="1"/>
    </row>
    <row r="10" spans="1:5" ht="15" customHeight="1" x14ac:dyDescent="0.25">
      <c r="A10" s="1"/>
      <c r="B10" s="26" t="s">
        <v>19</v>
      </c>
      <c r="C10" s="7">
        <f>C9*'Fane 15. Nøgletal'!C10</f>
        <v>2664795.408388847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-527476.9459071001</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42330311.047532231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2005334.276988629</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44335645.324520856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Skoc7nGlrdMdqZqE1NCsJ7CoQJZ7U/SFIPokpjZlEYjBOaphuoyV+Fl85yDzQ88E0HEMlPxZfkx+RW/1gfRHQ==" saltValue="gdktlsZsNI6MP7YYvjHPo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42330311.047532231</v>
      </c>
      <c r="D9" s="8" t="s">
        <v>3</v>
      </c>
      <c r="E9" s="1"/>
    </row>
    <row r="10" spans="1:5" ht="15" customHeight="1" x14ac:dyDescent="0.25">
      <c r="A10" s="1"/>
      <c r="B10" s="26" t="s">
        <v>19</v>
      </c>
      <c r="C10" s="7">
        <f>SUM(C9:C9)*'Fane 15. Nøgletal'!C10</f>
        <v>2806499.6224513869</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-551199.69407232595</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44585610.975911289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2138287.9395529749</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46723898.915464267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k6kvbPDTfeTt153mftT8I8kMe9uMrrKNQkOoYEcUFENjYXi+/fPcdJy9uMNVOgq6HGgWt67/kBfjVgR60UL7A==" saltValue="rfxHOaAHbaCtAqZiJ3dX6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44585610.975911289</v>
      </c>
      <c r="D9" s="8" t="s">
        <v>3</v>
      </c>
      <c r="E9" s="1"/>
    </row>
    <row r="10" spans="1:5" ht="15" customHeight="1" x14ac:dyDescent="0.25">
      <c r="A10" s="1"/>
      <c r="B10" s="26" t="s">
        <v>19</v>
      </c>
      <c r="C10" s="7">
        <f>SUM(C9:C9)*'Fane 15. Nøgletal'!C10</f>
        <v>2956026.0077029183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-575989.3491135349</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46965647.634500675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2280056.4299453376</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49245704.06444601</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3GVJ1oO6hJOToFlIrbbAAxLIDASmzSUCOsymtJ4cyK2mImYerWSkb9+9bkt4hwGF7JFfkYQPeqUJWPhFhYs55A==" saltValue="ggon32smN/gBcQ52cKYPU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161</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34275815.564176582</v>
      </c>
      <c r="D9" s="8" t="s">
        <v>3</v>
      </c>
      <c r="E9" s="1"/>
    </row>
    <row r="10" spans="1:5" ht="15" customHeight="1" x14ac:dyDescent="0.25">
      <c r="A10" s="1"/>
      <c r="B10" s="64" t="s">
        <v>35</v>
      </c>
      <c r="C10" s="7">
        <v>1005268.292</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2850711.5755790677</v>
      </c>
      <c r="D16" s="8" t="s">
        <v>3</v>
      </c>
      <c r="E16" s="1"/>
    </row>
    <row r="17" spans="1:5" ht="15" customHeight="1" x14ac:dyDescent="0.25">
      <c r="A17" s="1"/>
      <c r="B17" s="64" t="s">
        <v>10</v>
      </c>
      <c r="C17" s="38">
        <v>0</v>
      </c>
      <c r="D17" s="8" t="s">
        <v>3</v>
      </c>
      <c r="E17" s="1"/>
    </row>
    <row r="18" spans="1:5" ht="15" customHeight="1" x14ac:dyDescent="0.25">
      <c r="A18" s="1"/>
      <c r="B18" s="64" t="s">
        <v>22</v>
      </c>
      <c r="C18" s="38">
        <v>-476569.88427910983</v>
      </c>
      <c r="D18" s="8" t="s">
        <v>3</v>
      </c>
      <c r="E18" s="1"/>
    </row>
    <row r="19" spans="1:5" ht="15" customHeight="1" x14ac:dyDescent="0.25">
      <c r="A19" s="1"/>
      <c r="B19" s="64" t="s">
        <v>23</v>
      </c>
      <c r="C19" s="38">
        <v>0</v>
      </c>
      <c r="D19" s="8" t="s">
        <v>3</v>
      </c>
      <c r="E19" s="43"/>
    </row>
    <row r="20" spans="1:5" ht="15" customHeight="1" x14ac:dyDescent="0.25">
      <c r="A20" s="1"/>
      <c r="B20" s="81" t="s">
        <v>21</v>
      </c>
      <c r="C20" s="10">
        <v>37655225.547476545</v>
      </c>
      <c r="D20" s="11" t="s">
        <v>3</v>
      </c>
      <c r="E20" s="1"/>
    </row>
    <row r="21" spans="1:5" ht="15" customHeight="1" x14ac:dyDescent="0.25">
      <c r="A21" s="1"/>
      <c r="B21" s="33" t="s">
        <v>12</v>
      </c>
      <c r="C21" s="28"/>
      <c r="D21" s="19"/>
      <c r="E21" s="1"/>
    </row>
    <row r="22" spans="1:5" ht="15" customHeight="1" x14ac:dyDescent="0.25">
      <c r="A22" s="1"/>
      <c r="B22" s="31" t="s">
        <v>12</v>
      </c>
      <c r="C22" s="10">
        <v>2108343.7010495998</v>
      </c>
      <c r="D22" s="11" t="s">
        <v>3</v>
      </c>
      <c r="E22" s="1"/>
    </row>
    <row r="23" spans="1:5" ht="15" customHeight="1" x14ac:dyDescent="0.25">
      <c r="A23" s="1"/>
      <c r="B23" s="33" t="s">
        <v>42</v>
      </c>
      <c r="C23" s="28"/>
      <c r="D23" s="19"/>
      <c r="E23" s="1"/>
    </row>
    <row r="24" spans="1:5" ht="15" customHeight="1" x14ac:dyDescent="0.25">
      <c r="A24" s="1"/>
      <c r="B24" s="81" t="s">
        <v>42</v>
      </c>
      <c r="C24" s="10">
        <v>0</v>
      </c>
      <c r="D24" s="11" t="s">
        <v>3</v>
      </c>
      <c r="E24" s="1"/>
    </row>
    <row r="25" spans="1:5" x14ac:dyDescent="0.25">
      <c r="A25" s="1"/>
      <c r="B25" s="41" t="s">
        <v>41</v>
      </c>
      <c r="C25" s="39"/>
      <c r="D25" s="40"/>
      <c r="E25" s="1"/>
    </row>
    <row r="26" spans="1:5" ht="15" customHeight="1" x14ac:dyDescent="0.25">
      <c r="A26" s="1"/>
      <c r="B26" s="64" t="s">
        <v>89</v>
      </c>
      <c r="C26" s="38">
        <v>1571463.6012051199</v>
      </c>
      <c r="D26" s="8" t="s">
        <v>3</v>
      </c>
      <c r="E26" s="1"/>
    </row>
    <row r="27" spans="1:5" ht="15" customHeight="1" x14ac:dyDescent="0.25">
      <c r="A27" s="1"/>
      <c r="B27" s="64" t="s">
        <v>38</v>
      </c>
      <c r="C27" s="38">
        <v>0</v>
      </c>
      <c r="D27" s="8" t="s">
        <v>3</v>
      </c>
      <c r="E27" s="1"/>
    </row>
    <row r="28" spans="1:5" ht="15" customHeight="1" x14ac:dyDescent="0.25">
      <c r="A28" s="1"/>
      <c r="B28" s="64" t="s">
        <v>92</v>
      </c>
      <c r="C28" s="38">
        <v>-31429.272024102396</v>
      </c>
      <c r="D28" s="8" t="s">
        <v>3</v>
      </c>
      <c r="E28" s="1"/>
    </row>
    <row r="29" spans="1:5" ht="15" customHeight="1" x14ac:dyDescent="0.25">
      <c r="A29" s="1"/>
      <c r="B29" s="64" t="s">
        <v>93</v>
      </c>
      <c r="C29" s="38">
        <v>0</v>
      </c>
      <c r="D29" s="8" t="s">
        <v>3</v>
      </c>
      <c r="E29" s="1"/>
    </row>
    <row r="30" spans="1:5" ht="15" customHeight="1" x14ac:dyDescent="0.25">
      <c r="A30" s="1"/>
      <c r="B30" s="67" t="s">
        <v>43</v>
      </c>
      <c r="C30" s="10">
        <v>1540034.3291810174</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41303603.577707164</v>
      </c>
      <c r="D37" s="30" t="s">
        <v>3</v>
      </c>
      <c r="E37" s="1"/>
    </row>
    <row r="38" spans="1:5" ht="30" customHeight="1" x14ac:dyDescent="0.25">
      <c r="A38" s="1"/>
      <c r="B38" s="107" t="s">
        <v>223</v>
      </c>
      <c r="C38" s="107"/>
      <c r="D38" s="107"/>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HmeUSQEwf3Fkn2TvjIvH20ijCG/hl4+s2U9M6guzR/vhHeWJQcCACzjmGqdTLlxCuepy4DibYn9n19QXgf6f0A==" saltValue="LvYmyPqWFlAzXdDj5mJ3V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8" t="s">
        <v>123</v>
      </c>
      <c r="C8" s="109"/>
      <c r="D8" s="110"/>
      <c r="E8" s="1"/>
    </row>
    <row r="9" spans="1:5" x14ac:dyDescent="0.25">
      <c r="A9" s="1"/>
      <c r="B9" s="65" t="s">
        <v>88</v>
      </c>
      <c r="C9" s="23">
        <v>22741999.788510881</v>
      </c>
      <c r="D9" s="14" t="s">
        <v>3</v>
      </c>
      <c r="E9" s="1"/>
    </row>
    <row r="10" spans="1:5" x14ac:dyDescent="0.25">
      <c r="A10" s="1"/>
      <c r="B10" s="65" t="s">
        <v>125</v>
      </c>
      <c r="C10" s="23">
        <f>('Fane 3. Omkostninger i ØR2024'!C10+'Fane 3. Omkostninger i ØR2024'!C12+'Fane 3. Omkostninger i ØR2024'!C14)*(1+'Fane 15. Nøgletal'!C9)</f>
        <v>1086493.9699935999</v>
      </c>
      <c r="D10" s="14" t="s">
        <v>3</v>
      </c>
      <c r="E10" s="1"/>
    </row>
    <row r="11" spans="1:5" x14ac:dyDescent="0.25">
      <c r="A11" s="1"/>
      <c r="B11" s="65" t="s">
        <v>131</v>
      </c>
      <c r="C11" s="23">
        <f>C9*'Fane 15. Nøgletal'!C21+C10*'Fane 15. Nøgletal'!C21</f>
        <v>476569.8751700896</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25238759.33310781</v>
      </c>
      <c r="D15" s="14" t="s">
        <v>3</v>
      </c>
      <c r="E15" s="1"/>
    </row>
    <row r="16" spans="1:5" x14ac:dyDescent="0.25">
      <c r="A16" s="1"/>
      <c r="B16" s="65" t="s">
        <v>184</v>
      </c>
      <c r="C16" s="82">
        <f>('Fane 2.1. Økonomisk ramme 2025'!C10+'Fane 2.1. Økonomisk ramme 2025'!C12+'Fane 2.1. Økonomisk ramme 2025'!C14)*(1+'Fane 15. Nøgletal'!C10)</f>
        <v>0</v>
      </c>
      <c r="D16" s="14" t="s">
        <v>3</v>
      </c>
      <c r="E16" s="1"/>
    </row>
    <row r="17" spans="1:5" x14ac:dyDescent="0.25">
      <c r="A17" s="1"/>
      <c r="B17" s="65" t="s">
        <v>132</v>
      </c>
      <c r="C17" s="23">
        <f>C15*'Fane 15. Nøgletal'!C21+C16*'Fane 15. Nøgletal'!C21</f>
        <v>504775.18666215619</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26373847.295355003</v>
      </c>
      <c r="D21" s="14" t="s">
        <v>3</v>
      </c>
      <c r="E21" s="1"/>
    </row>
    <row r="22" spans="1:5" x14ac:dyDescent="0.25">
      <c r="A22" s="1"/>
      <c r="B22" s="65" t="s">
        <v>196</v>
      </c>
      <c r="C22" s="23">
        <f>C21*'Fane 15. Nøgletal'!C21</f>
        <v>527476.9459071001</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27559984.703616299</v>
      </c>
      <c r="D26" s="14" t="s">
        <v>3</v>
      </c>
      <c r="E26" s="1"/>
    </row>
    <row r="27" spans="1:5" x14ac:dyDescent="0.25">
      <c r="A27" s="1"/>
      <c r="B27" s="65" t="s">
        <v>194</v>
      </c>
      <c r="C27" s="23">
        <f>C26*'Fane 15. Nøgletal'!C21</f>
        <v>551199.69407232595</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28799467.455676742</v>
      </c>
      <c r="D31" s="14" t="s">
        <v>3</v>
      </c>
      <c r="E31" s="1"/>
    </row>
    <row r="32" spans="1:5" x14ac:dyDescent="0.25">
      <c r="A32" s="1"/>
      <c r="B32" s="65" t="s">
        <v>195</v>
      </c>
      <c r="C32" s="23">
        <f>C31*'Fane 15. Nøgletal'!C21</f>
        <v>575989.3491135349</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hQpF26onehhRapLNOhe3tCKnMaaA60uiybt/1nQO/5s941Z42fSyfzCXylIz9pGjXRvTPVu9zstRg3FgbcbufA==" saltValue="RscucZxIArwVlJBSNLx99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16986980.526248313</v>
      </c>
      <c r="D9" s="14" t="s">
        <v>3</v>
      </c>
      <c r="E9" s="1"/>
    </row>
    <row r="10" spans="1:5" x14ac:dyDescent="0.25">
      <c r="A10" s="1"/>
      <c r="B10" s="65" t="s">
        <v>126</v>
      </c>
      <c r="C10" s="82">
        <f>('Fane 3. Omkostninger i ØR2024'!C11+'Fane 3. Omkostninger i ØR2024'!C13+'Fane 3. Omkostninger i ØR2024'!C15)*(1+'Fane 15. Nøgletal'!C9)</f>
        <v>0</v>
      </c>
      <c r="D10" s="14" t="s">
        <v>3</v>
      </c>
      <c r="E10" s="1"/>
    </row>
    <row r="11" spans="1:5" x14ac:dyDescent="0.25">
      <c r="A11" s="1"/>
      <c r="B11" s="65" t="s">
        <v>135</v>
      </c>
      <c r="C11" s="82">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18359528.552769177</v>
      </c>
      <c r="D15" s="14" t="s">
        <v>3</v>
      </c>
      <c r="E15" s="1"/>
    </row>
    <row r="16" spans="1:5" x14ac:dyDescent="0.25">
      <c r="A16" s="1"/>
      <c r="B16" s="65" t="s">
        <v>185</v>
      </c>
      <c r="C16" s="82">
        <f>('Fane 2.1. Økonomisk ramme 2025'!C11+'Fane 2.1. Økonomisk ramme 2025'!C13+'Fane 2.1. Økonomisk ramme 2025'!C15)*(1+'Fane 15. Nøgletal'!C10)</f>
        <v>0</v>
      </c>
      <c r="D16" s="14" t="s">
        <v>3</v>
      </c>
      <c r="E16" s="1"/>
    </row>
    <row r="17" spans="1:5" x14ac:dyDescent="0.25">
      <c r="A17" s="1"/>
      <c r="B17" s="65" t="s">
        <v>137</v>
      </c>
      <c r="C17" s="82">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19576765.295817774</v>
      </c>
      <c r="D21" s="14" t="s">
        <v>3</v>
      </c>
      <c r="E21" s="1"/>
    </row>
    <row r="22" spans="1:5" x14ac:dyDescent="0.25">
      <c r="A22" s="1"/>
      <c r="B22" s="65" t="s">
        <v>197</v>
      </c>
      <c r="C22" s="82">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20874704.834930494</v>
      </c>
      <c r="D26" s="14" t="s">
        <v>3</v>
      </c>
      <c r="E26" s="1"/>
    </row>
    <row r="27" spans="1:5" x14ac:dyDescent="0.25">
      <c r="A27" s="1"/>
      <c r="B27" s="65" t="s">
        <v>198</v>
      </c>
      <c r="C27" s="82">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22258697.765486386</v>
      </c>
      <c r="D31" s="14" t="s">
        <v>3</v>
      </c>
      <c r="E31" s="1"/>
    </row>
    <row r="32" spans="1:5" x14ac:dyDescent="0.25">
      <c r="A32" s="1"/>
      <c r="B32" s="65" t="s">
        <v>199</v>
      </c>
      <c r="C32" s="82">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t2CW8qW3wk7f3ksJd1i3pWclK+GTfe+I3DezjJVb9bl3wXXN9PU93WCJvAvRz5qlagWsqog89xCiCCt62ECcQ==" saltValue="5Ak3FPi+fFeRznM4uU7CS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0</v>
      </c>
      <c r="D9" s="1"/>
    </row>
    <row r="10" spans="1:4" x14ac:dyDescent="0.25">
      <c r="A10" s="1"/>
      <c r="B10" s="33"/>
      <c r="C10" s="19"/>
      <c r="D10" s="1"/>
    </row>
    <row r="11" spans="1:4" x14ac:dyDescent="0.25">
      <c r="A11" s="1"/>
      <c r="B11" s="112" t="s">
        <v>218</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m23RGxPwgjH4yk6heooPtrXlf811SkyMnGFXONxDKCs8WSqWuyWiHlUQNirthyrp3ZuDRojQoIO2NCMgtrVzTw==" saltValue="6XsWjWV05BMS5ozFkep8g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2024-05-06T07:45:39Z</cp:lastPrinted>
  <dcterms:created xsi:type="dcterms:W3CDTF">2016-06-02T08:51:18Z</dcterms:created>
  <dcterms:modified xsi:type="dcterms:W3CDTF">2024-08-14T10:57:30Z</dcterms:modified>
</cp:coreProperties>
</file>