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aderslev Vand AS (V071)\ØR2027\"/>
    </mc:Choice>
  </mc:AlternateContent>
  <xr:revisionPtr revIDLastSave="0" documentId="13_ncr:1_{9C82D6DF-6A6D-4E05-8AF7-C8DC8A46616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tillæg'!$A$1:$G$23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tillæg'!$A$1:$G$23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tillæg'!$B$8:$F$21</definedName>
    <definedName name="VarigeTillæg_Tabel_KS">'5.2. Varige tillæg'!$B$19</definedName>
    <definedName name="VarigeTillæg_Tabel_SletSmå">'5.2. Varige tillæg'!$B$18:$F$18</definedName>
    <definedName name="VarigeTillæg_Tabel_Værdi">'5.2. Varige tillæg'!$B$17</definedName>
    <definedName name="VarigeTillæg_Tabel_Værdi_korr">'5.2. Varige tillæg'!$B$21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7" i="9"/>
  <c r="E18" i="9" s="1"/>
  <c r="C17" i="9"/>
  <c r="C19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6" i="12" l="1"/>
  <c r="C20" i="3" s="1"/>
  <c r="C12" i="3"/>
  <c r="C12" i="11"/>
  <c r="C19" i="3" s="1"/>
  <c r="C13" i="3"/>
  <c r="C9" i="7"/>
  <c r="C20" i="7" s="1"/>
  <c r="C11" i="4" s="1"/>
  <c r="C12" i="4" s="1"/>
  <c r="C15" i="4" s="1"/>
  <c r="C19" i="4" s="1"/>
  <c r="C24" i="4" s="1"/>
  <c r="C18" i="9"/>
  <c r="C20" i="9" s="1"/>
  <c r="C21" i="9" s="1"/>
  <c r="E19" i="9"/>
  <c r="E20" i="9" s="1"/>
  <c r="E21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<sst xmlns="http://schemas.openxmlformats.org/spreadsheetml/2006/main" count="334" uniqueCount="158">
  <si>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</si>
  <si>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</si>
  <si>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</si>
  <si>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</si>
  <si>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</si>
  <si>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</si>
  <si>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</si>
  <si>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</si>
  <si>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</si>
  <si>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</si>
  <si>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</si>
  <si>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</si>
  <si>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</si>
  <si>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</si>
  <si>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</si>
  <si>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</si>
  <si>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</si>
  <si>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</si>
  <si>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</si>
  <si>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</si>
  <si>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</si>
  <si>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</si>
  <si>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</si>
  <si>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</si>
  <si>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</si>
  <si>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</si>
  <si>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</si>
  <si>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</si>
  <si>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</si>
  <si>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</si>
  <si>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</si>
  <si>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</si>
  <si>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</si>
  <si>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</si>
  <si>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</si>
  <si>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</si>
  <si>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</si>
  <si>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</si>
  <si>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</si>
  <si>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</si>
  <si>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</si>
  <si>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</si>
  <si>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</si>
  <si>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</si>
  <si>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</si>
  <si>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</si>
  <si>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</si>
  <si>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</si>
  <si>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</si>
  <si>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</si>
  <si>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</si>
  <si>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</si>
  <si>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</si>
  <si>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</si>
  <si>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</si>
  <si>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</si>
  <si>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</si>
  <si>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</si>
  <si>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</si>
  <si>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</si>
  <si>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</si>
  <si>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</si>
  <si>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</si>
  <si>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</si>
  <si>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</si>
  <si>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</si>
  <si>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</si>
  <si>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</si>
  <si>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</si>
  <si>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</si>
  <si>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</si>
  <si>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</si>
  <si>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</si>
  <si>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</si>
  <si>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</si>
  <si>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</si>
  <si>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</si>
  <si>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</si>
  <si>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</si>
  <si>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</si>
  <si>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</si>
  <si>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</si>
  <si>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</si>
  <si>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</si>
  <si>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</si>
  <si>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</si>
  <si>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</si>
  <si>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</si>
  <si>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</si>
  <si>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</si>
  <si>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</si>
  <si>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</si>
  <si>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</si>
  <si>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</si>
  <si>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</si>
  <si>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</si>
  <si>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</si>
  <si>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</si>
  <si>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</si>
  <si>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</si>
  <si>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</si>
  <si>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</si>
  <si>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</si>
  <si>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</si>
  <si>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</si>
  <si>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</si>
  <si>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</si>
  <si>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</si>
  <si>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</si>
  <si>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</si>
  <si>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</si>
  <si>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</si>
  <si>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</si>
  <si>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</si>
  <si>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</si>
  <si>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</si>
  <si>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</si>
  <si>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</si>
  <si>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</si>
  <si>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</si>
  <si>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</si>
  <si>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</si>
  <si>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</si>
  <si>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</si>
  <si>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</si>
  <si>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</si>
  <si>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</si>
  <si>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</si>
  <si>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</si>
  <si>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</si>
  <si>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</si>
  <si>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</si>
  <si>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</si>
  <si>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</si>
  <si>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</si>
  <si>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</si>
  <si>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</si>
  <si>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</si>
  <si>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</si>
  <si>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</si>
  <si>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</si>
  <si>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</si>
  <si>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</si>
  <si>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</si>
  <si>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</si>
  <si>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</si>
  <si>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</si>
  <si>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</si>
  <si>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Køb af ydelser og produkter fra andre vandselskaber reguleret af vandsektorloven</t>
  </si>
  <si>
    <t>370001064 Råvandsledning til Vojens VV</t>
  </si>
  <si>
    <t>Forsyningssikkerhed og vandspild</t>
  </si>
  <si>
    <t>Investeringer i forsyningssikkerhed og nødberedskab</t>
  </si>
  <si>
    <t>361500013	 Sverigesvej 2, omlægning af ledninger</t>
  </si>
  <si>
    <t>316001014 Nye målere - anlæg 2025</t>
  </si>
  <si>
    <t>360500033 Nye tilslutninger, VAND, 2025</t>
  </si>
  <si>
    <t>Udvidelse af Forsyningsområdet, samlet</t>
  </si>
  <si>
    <t>NIS2 (cybersikkerhed)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</si>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</sst>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5dJebewcQTa9V5hO2DUxzE8Lg5guKqS9n/MdffHWB0WYuCcqfyBD1phFNpBaBOE865iT0ZF5il2gjM6Cp/u6Pw==" saltValue="HzEtb9oAJEqrVgfm4mdhO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29564253.511704616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tillæg'!C21+'5.2. Varige tillæg'!E21</f>
        <v>1022378.3223998885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-611732.63668209012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-249277.75639374589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383460.51658926986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30109081.957617939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30109081.957617939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G2Vv+tnLhVEkn2kU39cCt+dW/frwvjDtD+0czY25XSvYk4w0ECB54b38h3X7zdC8fPRFJy9q4P5AReVqpDg2Ng==" saltValue="2JGK+nxfVSp0G9OhhT8u3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41307663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595282.82971062325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tillæg'!C17+'5.2. Varige tillæg'!E17+'5.3. Engangstillæg'!C13+'5.3. Engangstillæg'!E13</f>
        <v>1574859.4047000799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43477805.234410703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43684637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-206831.76558929682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-1082251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-1289082.7655892968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100*-1082251/(37565188+1643322)</f>
        <v>-2.7602451610632488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-2.9649214320713839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b9nGecm8qgVZSFOXxiGIVaCvTR+zDOp6CWjvkFRMaMKvzW/tAkaQTHIDSyAnPJXKMhRSNv/WnKqztedUF0qAWg==" saltValue="qNSLpBudy8JgPH73gl0oM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27688547.331454821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595282.82971062325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-321881.74573748629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-235929.92935029414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1838235.0256269493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29564253.511704616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-199461.67672069371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157</v>
      </c>
      <c r="C23" s="75">
        <v>29364791.834983923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DWKlPlVoCy1z7vNV33f5xHhDhq680JfKWugjh2xT5mSHj0vsflbbUfWykqBxo4m2OfpdhBRzUolI4ZEEdiO3rA==" saltValue="FG6yVbZxVY8mF3uDru1TS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12578604.183310932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-251572.08366621865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tillæg'!C17)*(1+'8. Nøgletal'!C9)*(1-'8. Nøgletal'!C19)+'5.6 Anlægsprojekter'!C12-'6. Bortfald'!C12+'7. Tilknyttet virksomhed'!C12</f>
        <v>136855.72004257998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12463887.819687294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-249277.75639374589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21807351.963057287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tillæg'!E17)*(1+'8. Nøgletal'!C9)*(1-'8. Nøgletal'!C14)+'5.6 Anlægsprojekter'!E12-'6. Bortfald'!E12+'7. Tilknyttet virksomhed'!E12</f>
        <v>897323.78021600004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22704675.743273288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-249277.75639374589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Gj7cR3Qeb9iuGK7YFZFbPLV4jcj4ze+Purip84UTnikgjhYqm96CrIYd67E8vG2c+QnGszuTe3TTGmC4voOjw==" saltValue="3dpqRSFgQXqMaYbWs9o5z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5435.0847000799986</v>
      </c>
      <c r="D10" s="46" t="s">
        <v>31</v>
      </c>
      <c r="E10" s="11"/>
    </row>
    <row r="11" spans="1:5" ht="15" customHeight="1" x14ac:dyDescent="0.25">
      <c r="A11" s="11"/>
      <c r="B11" s="94" t="s">
        <v>148</v>
      </c>
      <c r="C11" s="33">
        <f>'5.1.a. § 10-tillæg'!E11</f>
        <v>346435.72</v>
      </c>
      <c r="D11" s="46" t="s">
        <v>31</v>
      </c>
      <c r="E11" s="11"/>
    </row>
    <row r="12" spans="1:5" ht="15" customHeight="1" x14ac:dyDescent="0.25">
      <c r="A12" s="11"/>
      <c r="B12" s="94" t="s">
        <v>139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351870.80470007996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1v4BrdfwHmHVQL+nN2h+0KsHNRJMkHp6yluSAvwZ8/V0VbN0zDDv0moTojS4N5TeYXjHam8EeWsjt/g+wGThNg==" saltValue="nXT+MiTlB6qimq4m4fOWN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12192568.73373224</v>
      </c>
      <c r="D9" s="33">
        <v>11101125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79325.915299920001</v>
      </c>
      <c r="D10" s="33">
        <v>84761</v>
      </c>
      <c r="E10" s="33">
        <f t="shared" ref="E10:E19" si="0">MAX(D10-C10,0)</f>
        <v>5435.0847000799986</v>
      </c>
      <c r="F10" s="46" t="s">
        <v>31</v>
      </c>
      <c r="G10" s="11"/>
    </row>
    <row r="11" spans="1:7" ht="15" customHeight="1" x14ac:dyDescent="0.25">
      <c r="A11" s="11"/>
      <c r="B11" s="94" t="s">
        <v>148</v>
      </c>
      <c r="C11" s="33">
        <v>0</v>
      </c>
      <c r="D11" s="33">
        <v>346435.72</v>
      </c>
      <c r="E11" s="33">
        <f t="shared" si="0"/>
        <v>346435.72</v>
      </c>
      <c r="F11" s="46" t="s">
        <v>31</v>
      </c>
      <c r="G11" s="11"/>
    </row>
    <row r="12" spans="1:7" ht="15" customHeight="1" x14ac:dyDescent="0.25">
      <c r="A12" s="11"/>
      <c r="B12" s="94" t="s">
        <v>139</v>
      </c>
      <c r="C12" s="33">
        <v>35718.196583332603</v>
      </c>
      <c r="D12" s="33">
        <v>30269.47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aAnoouXWRX79V0jE8UvCzFlyL2gFaDm6Iwq1ZIezBzhI4fVpJGjJgqDsLX1BLCwl23e6B7DDWSJ70KPUAvCvQg==" saltValue="SiskfK7d9NE+AjlJtvLsG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106761.14</v>
      </c>
      <c r="D10" s="46" t="s">
        <v>31</v>
      </c>
      <c r="E10" s="33">
        <v>340913.11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0</v>
      </c>
      <c r="D11" s="46" t="s">
        <v>31</v>
      </c>
      <c r="E11" s="33">
        <v>340739.76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0</v>
      </c>
      <c r="D12" s="46" t="s">
        <v>31</v>
      </c>
      <c r="E12" s="33">
        <v>73905.17</v>
      </c>
      <c r="F12" s="46" t="s">
        <v>31</v>
      </c>
      <c r="G12" s="11"/>
    </row>
    <row r="13" spans="1:7" ht="15" customHeight="1" x14ac:dyDescent="0.25">
      <c r="A13" s="11"/>
      <c r="B13" s="115" t="s">
        <v>152</v>
      </c>
      <c r="C13" s="33">
        <v>0</v>
      </c>
      <c r="D13" s="46" t="s">
        <v>31</v>
      </c>
      <c r="E13" s="33">
        <v>2457.65</v>
      </c>
      <c r="F13" s="46" t="s">
        <v>31</v>
      </c>
      <c r="G13" s="11"/>
    </row>
    <row r="14" spans="1:7" ht="15" customHeight="1" x14ac:dyDescent="0.25">
      <c r="A14" s="11"/>
      <c r="B14" s="115" t="s">
        <v>153</v>
      </c>
      <c r="C14" s="33">
        <v>0</v>
      </c>
      <c r="D14" s="46" t="s">
        <v>31</v>
      </c>
      <c r="E14" s="33">
        <v>18511.53</v>
      </c>
      <c r="F14" s="46" t="s">
        <v>31</v>
      </c>
      <c r="G14" s="11"/>
    </row>
    <row r="15" spans="1:7" ht="15" customHeight="1" x14ac:dyDescent="0.25">
      <c r="A15" s="11"/>
      <c r="B15" s="115" t="s">
        <v>154</v>
      </c>
      <c r="C15" s="33">
        <v>6246.33</v>
      </c>
      <c r="D15" s="46" t="s">
        <v>31</v>
      </c>
      <c r="E15" s="33">
        <v>20344.25</v>
      </c>
      <c r="F15" s="46" t="s">
        <v>31</v>
      </c>
      <c r="G15" s="11"/>
    </row>
    <row r="16" spans="1:7" ht="15" customHeight="1" x14ac:dyDescent="0.25">
      <c r="A16" s="11"/>
      <c r="B16" s="115" t="s">
        <v>155</v>
      </c>
      <c r="C16" s="33">
        <v>17958.2</v>
      </c>
      <c r="D16" s="46" t="s">
        <v>31</v>
      </c>
      <c r="E16" s="33">
        <v>44658.850000000006</v>
      </c>
      <c r="F16" s="46" t="s">
        <v>31</v>
      </c>
      <c r="G16" s="11"/>
    </row>
    <row r="17" spans="1:7" ht="15" customHeight="1" x14ac:dyDescent="0.25">
      <c r="A17" s="11"/>
      <c r="B17" s="25" t="s">
        <v>105</v>
      </c>
      <c r="C17" s="97">
        <f>SUM(C10:C16)</f>
        <v>130965.67</v>
      </c>
      <c r="D17" s="98" t="s">
        <v>31</v>
      </c>
      <c r="E17" s="97">
        <f>SUM(E10:E16)</f>
        <v>841530.32000000007</v>
      </c>
      <c r="F17" s="98" t="s">
        <v>31</v>
      </c>
      <c r="G17" s="11"/>
    </row>
    <row r="18" spans="1:7" ht="15" customHeight="1" x14ac:dyDescent="0.25">
      <c r="A18" s="11"/>
      <c r="B18" s="115" t="s">
        <v>35</v>
      </c>
      <c r="C18" s="33">
        <f>-C17*'8. Nøgletal'!C23</f>
        <v>-1490.4437712668848</v>
      </c>
      <c r="D18" s="46" t="s">
        <v>31</v>
      </c>
      <c r="E18" s="33">
        <f>-E17*'8. Nøgletal'!C23</f>
        <v>-9576.9648929847681</v>
      </c>
      <c r="F18" s="46" t="s">
        <v>31</v>
      </c>
      <c r="G18" s="11"/>
    </row>
    <row r="19" spans="1:7" ht="15" customHeight="1" x14ac:dyDescent="0.25">
      <c r="A19" s="11"/>
      <c r="B19" s="115" t="s">
        <v>36</v>
      </c>
      <c r="C19" s="33">
        <f>-C17*'8. Nøgletal'!C19</f>
        <v>-2619.3134</v>
      </c>
      <c r="D19" s="46" t="s">
        <v>31</v>
      </c>
      <c r="E19" s="33">
        <f>-E17*'8. Nøgletal'!C14</f>
        <v>0</v>
      </c>
      <c r="F19" s="46" t="s">
        <v>31</v>
      </c>
      <c r="G19" s="11"/>
    </row>
    <row r="20" spans="1:7" ht="15" customHeight="1" x14ac:dyDescent="0.25">
      <c r="A20" s="11"/>
      <c r="B20" s="115" t="s">
        <v>37</v>
      </c>
      <c r="C20" s="33">
        <f>SUM(C17:C19)*'8. Nøgletal'!C9</f>
        <v>8410.5470205450056</v>
      </c>
      <c r="D20" s="46" t="s">
        <v>31</v>
      </c>
      <c r="E20" s="33">
        <f>SUM(E17:E19)*'8. Nøgletal'!C9</f>
        <v>55158.507443595117</v>
      </c>
      <c r="F20" s="46" t="s">
        <v>31</v>
      </c>
      <c r="G20" s="11"/>
    </row>
    <row r="21" spans="1:7" ht="26.25" customHeight="1" x14ac:dyDescent="0.25">
      <c r="A21" s="11"/>
      <c r="B21" s="105" t="s">
        <v>106</v>
      </c>
      <c r="C21" s="97">
        <f>SUM(C17:C20)</f>
        <v>135266.45984927812</v>
      </c>
      <c r="D21" s="98" t="s">
        <v>31</v>
      </c>
      <c r="E21" s="97">
        <f>SUM(E17:E20)</f>
        <v>887111.86255061044</v>
      </c>
      <c r="F21" s="98" t="s">
        <v>31</v>
      </c>
      <c r="G21" s="11"/>
    </row>
    <row r="22" spans="1:7" ht="15" customHeight="1" x14ac:dyDescent="0.25">
      <c r="A22" s="11"/>
      <c r="B22" s="11"/>
      <c r="C22" s="11"/>
      <c r="D22" s="11"/>
      <c r="E22" s="11"/>
      <c r="F22" s="11"/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</sheetData>
  <sheetProtection algorithmName="SHA-512" hashValue="QHTdvl9XDJAtE7yTXxqxevfROseWweVOo/F5Fzp8lDeFMxepDBN6gdsbCTmdgRCYXsjyYjyfiV8f7zoKiX+Z0Q==" saltValue="/ySa515huq6TnaDuxuIfs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156</v>
      </c>
      <c r="C10" s="33">
        <v>250492.61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250492.61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t6RYu7Ozm0jO3yBag/pJD7zWiwHjECCJGppoqwUMDCMj13VnURfATouSz+K4m8IuIlhv8cNlnfgxganccTkYLA==" saltValue="EdJCvB7zr7msCe3jUwSo9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cSyOuKPb8sTTPmE4RjTp+u90h0S6HQ8lwc17wS53dHI2ai94Ui6lGq0oamS6xRD/GzqPssXF56DSNwGPuuJULA==" saltValue="n61fMF/WmATRnOm4wzdlY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C7lg6Y18+zbprqwT1bD7j9py482y9PGCNcfgKuaZm1qyy6AQVqCNGRsGbFsUP47da33gpW/U2jmaW61XO5xE0Q==" saltValue="xy7JG/9S8RkGYtHlM4q5f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fZbrBf979oHyRjVR7uBcl4OEaH7e6gzA2l00553xnpz5VZ0poaSPsNNvP52EXVjcO+7MBkGNpuBsx0cu0l3slA==" saltValue="ZXdU3Ss4rNkaV/RKUr+0a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D6IwuBur7VkbndWR7naXgX8LolWVPpDnc21vbjuDnrKpDMRrIjCZWCeQHHOfm7NUDVwVPwo1ful2p9JQQunJnA==" saltValue="Rv7WqBWT3caA43TVIAIaj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l/Xk/5RCoNFqlrAesSo1BC9ZtIQ8HVRGESzhrhpc7oMnUkY2PkXPyIX9xrAVKC5vaofHFUy2RdG2S+2fSirhig==" saltValue="rK+3SFiRgC5Gdqnr+V8UM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1.13804157323586E-2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9R12fDMXhvvr3WZ243UmWdOGviLp0S0EF0oJD6QKuwZfa5HcsEgeQrWrv+J+Qufoc0o2jrtQHX1cRE5dxH9HQA==" saltValue="HOnF890OU0MYTjGI1HYgP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2026-09-01T14:41:18Z</dcterms:modified>
</cp:coreProperties>
</file>