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Bogense Forsyningsselskab (V024)\ØR2025\"/>
    </mc:Choice>
  </mc:AlternateContent>
  <xr:revisionPtr revIDLastSave="0" documentId="13_ncr:1_{D5334D53-7D31-4F39-A8F6-0439E371845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<sst xmlns="http://schemas.openxmlformats.org/spreadsheetml/2006/main" count="333" uniqueCount="144">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</sst>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CYX+pvJTl6K/qVL57CFtbUOuMM6CVKmicgEzWsXVeYU+XINeluqFKfTLyRWqDuTXoxAba0QD6a55Bk4bl9epGA==" saltValue="BIGBOT/brTl+xo94qqvo8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1uzIaQU1yJY6t9jfHTOJ+vFin4aOEJz+lFQ/FO6DF3XZEQ/dFf0wf9b/mG61daixdTxbu0oh5rD5nkg47Y0YnQ==" saltValue="2kt1fzcfvoj79tc0bCb1j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fm+WjDpLNDysTSmCmuM08BlK8EKmzl1HpsAT23eQ88wsLcYqalTkg8XyBj6yDvxZ1EYuLHIuWDJ7QnLTn6/MFA==" saltValue="iIl6dVHzsuNV5V0yNJoV3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5iiOXNgaIMQAg6DJdQc9pcL628psJU42PAqq/5FAqmDTD+DcTCANIOWyACP36IeO4ernSt66A5yxo7ZH7bpVKA==" saltValue="/MqBbB+TOVLjMz8Bw2Imc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y+FVZ1SYCybc7a2x9KgmO1D7NxoQaSZbQer2Hh/X0Dzpz/mEkshGaMuJRf+mRtdJsoziq48bGPfMxhxaAGwycg==" saltValue="rgArWJeMSH9LoxhaBzRt2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QbJXGiv2VL3e6K8lvNnusw/pCZHRr5KVwDf2xvV2PXtGyWpko0MU2zvPPd1xaBJQMd3zZ8fYjUWFWKus4t3xGQ==" saltValue="9/DdDQSsjMdV6R3cxrLfW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iAVaG4CTusKuYBzQj1JjBnGbjT4KtUs2QcAjctghFxsGOUFOZEFPg34gq4vsL2G27QRLHtJXoAZN4mOXA88Exg==" saltValue="uv1aqTmsoGKOiI4TEPAyH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3029670.3730586041</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200867.14573378544</v>
      </c>
      <c r="D13" s="44" t="s">
        <v>3</v>
      </c>
      <c r="E13" s="1"/>
    </row>
    <row r="14" spans="1:5" ht="17.100000000000001" customHeight="1" x14ac:dyDescent="0.25">
      <c r="A14" s="1"/>
      <c r="B14" s="22" t="s">
        <v>36</v>
      </c>
      <c r="C14" s="8">
        <f>-SUM(C9,C10:C13)*'Fane 11. Nøgletal'!C16</f>
        <v>-54919.137819470627</v>
      </c>
      <c r="D14" s="44" t="s">
        <v>3</v>
      </c>
      <c r="E14" s="1"/>
    </row>
    <row r="15" spans="1:5" ht="15" customHeight="1" x14ac:dyDescent="0.25">
      <c r="A15" s="1"/>
      <c r="B15" s="41" t="s">
        <v>19</v>
      </c>
      <c r="C15" s="9">
        <f>SUM(C9,C10:C14)</f>
        <v>3175618.3809729186</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1852476.3788333701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-121486.01479490008</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4906608.7450113883</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UQtyRFw293q/o/AapYT8o6yT3Q/G6+rw+nptSIZz6bw/PRbZjm7DCHgyMhQeYf17VSNQNScFoHpk4n6eEzTMg==" saltValue="pFWdAZTaieGH3oXX7m6l6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3175618.3809729186</v>
      </c>
      <c r="D9" s="44" t="s">
        <v>3</v>
      </c>
      <c r="E9" s="1"/>
    </row>
    <row r="10" spans="1:5" ht="15" customHeight="1" x14ac:dyDescent="0.25">
      <c r="A10" s="1"/>
      <c r="B10" s="24" t="s">
        <v>17</v>
      </c>
      <c r="C10" s="7">
        <f>C9*'Fane 11. Nøgletal'!C11</f>
        <v>210543.49865850448</v>
      </c>
      <c r="D10" s="44" t="s">
        <v>3</v>
      </c>
      <c r="E10" s="1"/>
    </row>
    <row r="11" spans="1:5" ht="15" customHeight="1" x14ac:dyDescent="0.25">
      <c r="A11" s="1"/>
      <c r="B11" s="24" t="s">
        <v>36</v>
      </c>
      <c r="C11" s="7">
        <f>-SUM(C9:C10)*'Fane 11. Nøgletal'!C16</f>
        <v>-57564.751953734194</v>
      </c>
      <c r="D11" s="44" t="s">
        <v>3</v>
      </c>
      <c r="E11" s="1"/>
    </row>
    <row r="12" spans="1:5" ht="15" customHeight="1" x14ac:dyDescent="0.25">
      <c r="A12" s="1"/>
      <c r="B12" s="51" t="s">
        <v>19</v>
      </c>
      <c r="C12" s="9">
        <f>SUM(C9:C11)</f>
        <v>3328597.1276776888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1975295.5627500226</v>
      </c>
      <c r="D14" s="47" t="s">
        <v>3</v>
      </c>
      <c r="E14" s="1"/>
    </row>
    <row r="15" spans="1:5" x14ac:dyDescent="0.25">
      <c r="A15" s="1"/>
      <c r="B15" s="46" t="s">
        <v>50</v>
      </c>
      <c r="C15" s="46"/>
      <c r="D15" s="46"/>
      <c r="E15" s="1"/>
    </row>
    <row r="16" spans="1:5" x14ac:dyDescent="0.25">
      <c r="A16" s="1"/>
      <c r="B16" s="47" t="s">
        <v>51</v>
      </c>
      <c r="C16" s="9">
        <f>'Fane 5. Kontrol af ØR2023'!C30</f>
        <v>-121486.01479490008</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5182406.6756328112</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nRWXQww8zT8e3QHqKftrkj77Zx0ztPF7Zyd0P+urC1YDdpzz5ZhURzyZeZXAKy+RmJG4PVAlFqtwFeI5AEbdg==" saltValue="xPXwkOKLQ9vqZUZ4eDwg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3328597.1276776888</v>
      </c>
      <c r="D9" s="44" t="s">
        <v>3</v>
      </c>
      <c r="E9" s="1"/>
    </row>
    <row r="10" spans="1:5" ht="15" customHeight="1" x14ac:dyDescent="0.25">
      <c r="A10" s="1"/>
      <c r="B10" s="24" t="s">
        <v>17</v>
      </c>
      <c r="C10" s="7">
        <f>C9*'Fane 11. Nøgletal'!C11</f>
        <v>220685.98956503076</v>
      </c>
      <c r="D10" s="44" t="s">
        <v>3</v>
      </c>
      <c r="E10" s="1"/>
    </row>
    <row r="11" spans="1:5" ht="15" customHeight="1" x14ac:dyDescent="0.25">
      <c r="A11" s="1"/>
      <c r="B11" s="24" t="s">
        <v>36</v>
      </c>
      <c r="C11" s="7">
        <f>-SUM(C9:C10)*'Fane 11. Nøgletal'!C16</f>
        <v>-60337.812993126237</v>
      </c>
      <c r="D11" s="44" t="s">
        <v>3</v>
      </c>
      <c r="E11" s="1"/>
    </row>
    <row r="12" spans="1:5" x14ac:dyDescent="0.25">
      <c r="A12" s="1"/>
      <c r="B12" s="51" t="s">
        <v>19</v>
      </c>
      <c r="C12" s="9">
        <f>SUM(C9:C11)</f>
        <v>3488945.3042495931</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2106257.6585603491</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5595202.9628099427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TDHSo/wn0jpbZESG++9ITCFzceLCN23ERmMpq2oQ/qJ6fZDEKOa4/eQwGHuycvdIJVw7X5wx0VlgN0Cn8eKLA==" saltValue="7jEGyGWwTV5cnYIB8Mff7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3488945.3042495931</v>
      </c>
      <c r="D9" s="44" t="s">
        <v>3</v>
      </c>
      <c r="E9" s="1"/>
    </row>
    <row r="10" spans="1:5" ht="15" customHeight="1" x14ac:dyDescent="0.25">
      <c r="A10" s="1"/>
      <c r="B10" s="24" t="s">
        <v>17</v>
      </c>
      <c r="C10" s="7">
        <f>C9*'Fane 11. Nøgletal'!C11</f>
        <v>231317.07367174802</v>
      </c>
      <c r="D10" s="44" t="s">
        <v>3</v>
      </c>
      <c r="E10" s="1"/>
    </row>
    <row r="11" spans="1:5" ht="15" customHeight="1" x14ac:dyDescent="0.25">
      <c r="A11" s="1"/>
      <c r="B11" s="24" t="s">
        <v>36</v>
      </c>
      <c r="C11" s="7">
        <f>-SUM(C9:C10)*'Fane 11. Nøgletal'!C16</f>
        <v>-63244.460424662801</v>
      </c>
      <c r="D11" s="44" t="s">
        <v>3</v>
      </c>
      <c r="E11" s="1"/>
    </row>
    <row r="12" spans="1:5" x14ac:dyDescent="0.25">
      <c r="A12" s="1"/>
      <c r="B12" s="51" t="s">
        <v>19</v>
      </c>
      <c r="C12" s="9">
        <f>SUM(C9:C11)</f>
        <v>3657017.9174966784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2245902.5413229004</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5902920.4588195793</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YpFjL8r7M/cLqb4rBEABVB60KD9V4ZWZVqd7C6eXYDARTGCwMfaHaM5tyX40LSoBlrZ3KCMN8MNWVKtxkgJgg==" saltValue="k3DvdU5fuURu7xmqZ+5nI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2976115.765088981</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105949.72123716773</v>
      </c>
      <c r="D13" s="44" t="s">
        <v>3</v>
      </c>
      <c r="E13" s="1"/>
    </row>
    <row r="14" spans="1:5" x14ac:dyDescent="0.25">
      <c r="A14" s="1"/>
      <c r="B14" s="22" t="s">
        <v>36</v>
      </c>
      <c r="C14" s="8">
        <v>-52395.113267544533</v>
      </c>
      <c r="D14" s="44" t="s">
        <v>3</v>
      </c>
      <c r="E14" s="1"/>
    </row>
    <row r="15" spans="1:5" x14ac:dyDescent="0.25">
      <c r="A15" s="1"/>
      <c r="B15" s="41" t="s">
        <v>19</v>
      </c>
      <c r="C15" s="9">
        <v>3029670.3730586041</v>
      </c>
      <c r="D15" s="47" t="s">
        <v>3</v>
      </c>
      <c r="E15" s="1"/>
    </row>
    <row r="16" spans="1:5" x14ac:dyDescent="0.25">
      <c r="A16" s="1"/>
      <c r="B16" s="46" t="s">
        <v>11</v>
      </c>
      <c r="C16" s="46"/>
      <c r="D16" s="46"/>
      <c r="E16" s="1"/>
    </row>
    <row r="17" spans="1:5" x14ac:dyDescent="0.25">
      <c r="A17" s="1"/>
      <c r="B17" s="47" t="s">
        <v>11</v>
      </c>
      <c r="C17" s="9">
        <v>1978055.3050585599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-272638.1658825567</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4735087.5122346068</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qwPNjd9azegcGBxHz2QH0OUVgdsVemLWFBPWIIv6fr1VLIkBJ/aL6zB3ZjKK9T9yOPQ7A/EncK2PHG7n/M9QLQ==" saltValue="lSYg3l1XRsj0pUsase/Yy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1618678</v>
      </c>
      <c r="D10" s="12" t="s">
        <v>3</v>
      </c>
      <c r="E10" s="1"/>
    </row>
    <row r="11" spans="1:5" x14ac:dyDescent="0.25">
      <c r="A11" s="1"/>
      <c r="B11" s="55" t="s">
        <v>139</v>
      </c>
      <c r="C11" s="56">
        <v>6038</v>
      </c>
      <c r="D11" s="12" t="s">
        <v>3</v>
      </c>
      <c r="E11" s="1"/>
    </row>
    <row r="12" spans="1:5" x14ac:dyDescent="0.25">
      <c r="A12" s="1"/>
      <c r="B12" s="55" t="s">
        <v>140</v>
      </c>
      <c r="C12" s="56">
        <v>4557</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1629273</v>
      </c>
      <c r="D18" s="11" t="s">
        <v>3</v>
      </c>
      <c r="E18" s="1"/>
    </row>
    <row r="19" spans="1:5" x14ac:dyDescent="0.25">
      <c r="A19" s="1"/>
      <c r="B19" s="65" t="s">
        <v>105</v>
      </c>
      <c r="C19" s="10">
        <f>C18*(1+'Fane 11. Nøgletal'!C11)^2</f>
        <v>1852476.3788333701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RM/hblrTbKPH5DEyE3BRYiR6aKO5GUWRbu/XFDIZlH+BLvTF4DRlkEd4BD3zFaZIq0DIerUwoqgbT4hSu26/SQ==" saltValue="5jRsFpMQ5fJr1KOOsf4KK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-226092.35134338401</v>
      </c>
      <c r="D9" s="12" t="s">
        <v>3</v>
      </c>
      <c r="E9" s="1"/>
    </row>
    <row r="10" spans="1:5" x14ac:dyDescent="0.25">
      <c r="A10" s="1"/>
      <c r="B10" s="49" t="s">
        <v>122</v>
      </c>
      <c r="C10" s="8">
        <v>-242972.02958980016</v>
      </c>
      <c r="D10" s="12" t="s">
        <v>3</v>
      </c>
      <c r="E10" s="1"/>
    </row>
    <row r="11" spans="1:5" x14ac:dyDescent="0.25">
      <c r="A11" s="1"/>
      <c r="B11" s="65"/>
      <c r="C11" s="20"/>
      <c r="D11" s="66"/>
      <c r="E11" s="1"/>
    </row>
    <row r="12" spans="1:5" ht="53.2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-242972.02958980016</v>
      </c>
      <c r="D15" s="12" t="s">
        <v>3</v>
      </c>
      <c r="E15" s="1"/>
    </row>
    <row r="16" spans="1:5" x14ac:dyDescent="0.25">
      <c r="A16" s="1"/>
      <c r="B16" s="49" t="s">
        <v>126</v>
      </c>
      <c r="C16" s="8">
        <f>IF(SUM(C9)&gt;0,SUM(C9),0)</f>
        <v>0</v>
      </c>
      <c r="D16" s="12" t="s">
        <v>3</v>
      </c>
      <c r="E16" s="1"/>
    </row>
    <row r="17" spans="1:5" ht="26.25" x14ac:dyDescent="0.25">
      <c r="A17" s="1"/>
      <c r="B17" s="62" t="s">
        <v>143</v>
      </c>
      <c r="C17" s="54">
        <f>IF(SUM(C15:C16)&gt;0,0,SUM(C15:C16))</f>
        <v>-242972.02958980016</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4538807.0793848243</v>
      </c>
      <c r="D21" s="12" t="s">
        <v>3</v>
      </c>
      <c r="E21" s="1"/>
    </row>
    <row r="22" spans="1:5" x14ac:dyDescent="0.25">
      <c r="A22" s="1"/>
      <c r="B22" s="49" t="s">
        <v>129</v>
      </c>
      <c r="C22" s="8">
        <v>4110597</v>
      </c>
      <c r="D22" s="12" t="s">
        <v>3</v>
      </c>
      <c r="E22" s="1"/>
    </row>
    <row r="23" spans="1:5" x14ac:dyDescent="0.25">
      <c r="A23" s="1"/>
      <c r="B23" s="49" t="s">
        <v>24</v>
      </c>
      <c r="C23" s="8">
        <v>0</v>
      </c>
      <c r="D23" s="12" t="s">
        <v>3</v>
      </c>
      <c r="E23" s="1"/>
    </row>
    <row r="24" spans="1:5" x14ac:dyDescent="0.25">
      <c r="A24" s="1"/>
      <c r="B24" s="48" t="s">
        <v>130</v>
      </c>
      <c r="C24" s="54">
        <f>C21-C22-C23</f>
        <v>428210.07938482426</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-242972.02958980016</v>
      </c>
      <c r="D28" s="12" t="s">
        <v>3</v>
      </c>
      <c r="E28" s="1"/>
    </row>
    <row r="29" spans="1:5" x14ac:dyDescent="0.25">
      <c r="A29" s="1"/>
      <c r="B29" s="50" t="s">
        <v>37</v>
      </c>
      <c r="C29" s="8">
        <v>2</v>
      </c>
      <c r="D29" s="12" t="s">
        <v>18</v>
      </c>
      <c r="E29" s="1"/>
    </row>
    <row r="30" spans="1:5" x14ac:dyDescent="0.25">
      <c r="A30" s="1"/>
      <c r="B30" s="48" t="s">
        <v>55</v>
      </c>
      <c r="C30" s="9">
        <f>C28/C29</f>
        <v>-121486.01479490008</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OCn/om80g7PFLD5c+Mu56yjviSAkN6aFiiRlHt+1vTAoza38vq02jGl1zJBEKBXRKD5LAksdshAGljusgElUzg==" saltValue="0boTqL0NttDeOGsNNZkNq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Boqe0jvtHyRN+hXBo/d3ln58lxqyeqfrUZzuxBax8plAF34kCqeXC5A8ChbuBJWs1+4VnIeF75Q8xf9hFIy/w==" saltValue="F3P9n352/fGZytsUHT1Ob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2024-08-16T09:01:56Z</dcterms:modified>
</cp:coreProperties>
</file>