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KØBING-SKJERN RENSEANLÆG AS (S11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s="1"/>
  <c r="E34" i="32" s="1"/>
  <c r="C30" i="2" l="1"/>
  <c r="C26" i="15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1" i="37" s="1"/>
  <c r="E12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s="1"/>
  <c r="C9" i="15" l="1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<sst xmlns="http://schemas.openxmlformats.org/spreadsheetml/2006/main" count="702" uniqueCount="284">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</sst>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281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245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246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160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247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144</v>
      </c>
      <c r="D17" s="77" t="s">
        <v>248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124</v>
      </c>
      <c r="D18" s="74" t="s">
        <v>110</v>
      </c>
      <c r="E18" s="75"/>
      <c r="F18" s="75"/>
      <c r="G18" s="76"/>
      <c r="H18" s="1"/>
      <c r="I18" s="1"/>
    </row>
    <row r="19" spans="1:9" x14ac:dyDescent="0.25">
      <c r="A19" s="1"/>
      <c r="B19" s="1"/>
      <c r="C19" s="6" t="s">
        <v>125</v>
      </c>
      <c r="D19" s="74" t="s">
        <v>111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126</v>
      </c>
      <c r="D21" s="81" t="s">
        <v>13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91</v>
      </c>
      <c r="D22" s="68" t="s">
        <v>249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195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39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127</v>
      </c>
      <c r="D25" s="68" t="s">
        <v>92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128</v>
      </c>
      <c r="D26" s="68" t="s">
        <v>93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129</v>
      </c>
      <c r="D27" s="68" t="s">
        <v>94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16</v>
      </c>
      <c r="D28" s="68" t="s">
        <v>161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41</v>
      </c>
      <c r="D29" s="68" t="s">
        <v>40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42</v>
      </c>
      <c r="D30" s="71" t="s">
        <v>123</v>
      </c>
      <c r="E30" s="72"/>
      <c r="F30" s="72"/>
      <c r="G30" s="7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OaqVtONhK/xrcU2DePyT/QjwDZMnUDX/dEzCjTnUKTEifDthIw16gJjcUFfOUFMVaVPCrV0EnsYCRBwwjJkvw==" saltValue="Zc5ThaMb3roKkecICu8dJ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208</v>
      </c>
      <c r="C8" s="99"/>
      <c r="D8" s="100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2" t="s">
        <v>262</v>
      </c>
      <c r="C10" s="9">
        <v>1831505</v>
      </c>
      <c r="D10" s="14" t="s">
        <v>3</v>
      </c>
      <c r="E10" s="1"/>
      <c r="F10" s="1"/>
    </row>
    <row r="11" spans="1:6" x14ac:dyDescent="0.25">
      <c r="A11" s="1"/>
      <c r="B11" s="62" t="s">
        <v>263</v>
      </c>
      <c r="C11" s="9">
        <v>91118</v>
      </c>
      <c r="D11" s="14" t="s">
        <v>3</v>
      </c>
      <c r="E11" s="1"/>
      <c r="F11" s="1"/>
    </row>
    <row r="12" spans="1:6" x14ac:dyDescent="0.25">
      <c r="A12" s="1"/>
      <c r="B12" s="62" t="s">
        <v>264</v>
      </c>
      <c r="C12" s="9">
        <v>306720</v>
      </c>
      <c r="D12" s="14" t="s">
        <v>3</v>
      </c>
      <c r="E12" s="1"/>
      <c r="F12" s="1"/>
    </row>
    <row r="13" spans="1:6" x14ac:dyDescent="0.25">
      <c r="A13" s="1"/>
      <c r="B13" s="38" t="s">
        <v>209</v>
      </c>
      <c r="C13" s="12">
        <f>SUM(C10:C12)</f>
        <v>2229343</v>
      </c>
      <c r="D13" s="13" t="s">
        <v>3</v>
      </c>
      <c r="E13" s="1"/>
      <c r="F13" s="1"/>
    </row>
    <row r="14" spans="1:6" x14ac:dyDescent="0.25">
      <c r="A14" s="1"/>
      <c r="B14" s="38" t="s">
        <v>210</v>
      </c>
      <c r="C14" s="12">
        <f>C13*(1+'Fane 14. Nøgletal'!C14)^2</f>
        <v>2244080.9413452703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8" t="s">
        <v>142</v>
      </c>
      <c r="C17" s="99"/>
      <c r="D17" s="100"/>
      <c r="E17" s="1"/>
      <c r="F17" s="1"/>
    </row>
    <row r="18" spans="1:6" x14ac:dyDescent="0.25">
      <c r="A18" s="1"/>
      <c r="B18" s="62" t="s">
        <v>116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62" t="s">
        <v>117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2" t="s">
        <v>154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2" t="s">
        <v>211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8"/>
      <c r="C22" s="99"/>
      <c r="D22" s="100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8" t="s">
        <v>115</v>
      </c>
      <c r="C25" s="99"/>
      <c r="D25" s="100"/>
      <c r="E25" s="1"/>
      <c r="F25" s="1"/>
    </row>
    <row r="26" spans="1:6" x14ac:dyDescent="0.25">
      <c r="A26" s="1"/>
      <c r="B26" s="62" t="s">
        <v>116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2" t="s">
        <v>117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2" t="s">
        <v>154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2" t="s">
        <v>211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8"/>
      <c r="C30" s="99"/>
      <c r="D30" s="100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qC7yxiue0oKV5NnCh9hA7+88nq2IRFor8h1V6ToPgAGj+FT3ET0reREyRix2gusTcLhHQnmUv/7LteSauimksw==" saltValue="mNpzsDZ1hu5viRypbYtUp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266</v>
      </c>
      <c r="C8" s="99"/>
      <c r="D8" s="99"/>
      <c r="E8" s="99"/>
      <c r="F8" s="100"/>
      <c r="G8" s="1"/>
    </row>
    <row r="9" spans="1:7" x14ac:dyDescent="0.25">
      <c r="A9" s="1"/>
      <c r="B9" s="103" t="s">
        <v>267</v>
      </c>
      <c r="C9" s="104"/>
      <c r="D9" s="105"/>
      <c r="E9" s="9">
        <v>3110748.9808786586</v>
      </c>
      <c r="F9" s="14" t="s">
        <v>3</v>
      </c>
      <c r="G9" s="1"/>
    </row>
    <row r="10" spans="1:7" x14ac:dyDescent="0.25">
      <c r="A10" s="1"/>
      <c r="B10" s="103" t="s">
        <v>268</v>
      </c>
      <c r="C10" s="104"/>
      <c r="D10" s="105"/>
      <c r="E10" s="9">
        <v>-576141.39234404266</v>
      </c>
      <c r="F10" s="14" t="s">
        <v>3</v>
      </c>
      <c r="G10" s="1"/>
    </row>
    <row r="11" spans="1:7" x14ac:dyDescent="0.25">
      <c r="A11" s="1"/>
      <c r="B11" s="103" t="s">
        <v>269</v>
      </c>
      <c r="C11" s="104"/>
      <c r="D11" s="105"/>
      <c r="E11" s="9">
        <v>0</v>
      </c>
      <c r="F11" s="14" t="s">
        <v>3</v>
      </c>
      <c r="G11" s="1"/>
    </row>
    <row r="12" spans="1:7" x14ac:dyDescent="0.25">
      <c r="A12" s="1"/>
      <c r="B12" s="103" t="s">
        <v>270</v>
      </c>
      <c r="C12" s="104"/>
      <c r="D12" s="105"/>
      <c r="E12" s="9">
        <v>422311.18731339276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8" t="s">
        <v>271</v>
      </c>
      <c r="C14" s="89"/>
      <c r="D14" s="89"/>
      <c r="E14" s="89"/>
      <c r="F14" s="9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272</v>
      </c>
      <c r="C16" s="99"/>
      <c r="D16" s="99"/>
      <c r="E16" s="99"/>
      <c r="F16" s="100"/>
      <c r="G16" s="1"/>
    </row>
    <row r="17" spans="1:7" x14ac:dyDescent="0.25">
      <c r="A17" s="1"/>
      <c r="B17" s="103" t="s">
        <v>273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274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8" t="s">
        <v>275</v>
      </c>
      <c r="C20" s="89"/>
      <c r="D20" s="89"/>
      <c r="E20" s="89"/>
      <c r="F20" s="9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3" t="s">
        <v>213</v>
      </c>
      <c r="C22" s="54"/>
      <c r="D22" s="54"/>
      <c r="E22" s="54"/>
      <c r="F22" s="55"/>
      <c r="G22" s="1"/>
    </row>
    <row r="23" spans="1:7" x14ac:dyDescent="0.25">
      <c r="A23" s="1"/>
      <c r="B23" s="59" t="s">
        <v>214</v>
      </c>
      <c r="C23" s="60"/>
      <c r="D23" s="61"/>
      <c r="E23" s="9">
        <v>34919496.237009436</v>
      </c>
      <c r="F23" s="14" t="s">
        <v>3</v>
      </c>
      <c r="G23" s="1"/>
    </row>
    <row r="24" spans="1:7" x14ac:dyDescent="0.25">
      <c r="A24" s="1"/>
      <c r="B24" s="59" t="s">
        <v>215</v>
      </c>
      <c r="C24" s="60"/>
      <c r="D24" s="61"/>
      <c r="E24" s="9">
        <v>35827928</v>
      </c>
      <c r="F24" s="14" t="s">
        <v>3</v>
      </c>
      <c r="G24" s="1"/>
    </row>
    <row r="25" spans="1:7" x14ac:dyDescent="0.2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56" t="s">
        <v>276</v>
      </c>
      <c r="C26" s="57"/>
      <c r="D26" s="64"/>
      <c r="E26" s="48">
        <f>E23-(E24-E25)</f>
        <v>-908431.76299056411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8" t="s">
        <v>186</v>
      </c>
      <c r="C30" s="99"/>
      <c r="D30" s="99"/>
      <c r="E30" s="99"/>
      <c r="F30" s="100"/>
      <c r="G30" s="1"/>
    </row>
    <row r="31" spans="1:7" x14ac:dyDescent="0.25">
      <c r="A31" s="1"/>
      <c r="B31" s="115" t="s">
        <v>279</v>
      </c>
      <c r="C31" s="116"/>
      <c r="D31" s="117"/>
      <c r="E31" s="9">
        <v>0</v>
      </c>
      <c r="F31" s="14"/>
      <c r="G31" s="1"/>
    </row>
    <row r="32" spans="1:7" x14ac:dyDescent="0.25">
      <c r="A32" s="1"/>
      <c r="B32" s="115" t="s">
        <v>187</v>
      </c>
      <c r="C32" s="116"/>
      <c r="D32" s="117"/>
      <c r="E32" s="9">
        <f>IF(E31&gt;0,IF(AND(E26&lt;0,OR(E31=1,E31=3),ABS(E26)&lt;ABS(SUM(E9:E12))),0,IF(AND(E26&lt;0,OR(E31=1,E31=3),ABS(E26)&gt;ABS(SUM(E9:E12))),(E26+SUM(E9:E12)),IF(AND(E26&lt;0,E31=2,ABS(E26)&lt;ABS(SUM(E10:E12))),0,IF(AND(E26&lt;0,E31=2,ABS(E26)&gt;ABS(SUM(E10:E12))),(E26+SUM(E10:E12)))))),IF(AND(E12&gt;0,E26&gt;0),0,IF(AND(E12&lt;0,E26&lt;0),E12+E26,IF(E12&lt;0,E12,IF(AND(E10&gt;0,E12&gt;0,E26&lt;0,ABS(E12)&gt;ABS(E26)),0,IF(AND(E10&gt;0,E12&gt;0,E26&lt;0,ABS(E12)&lt;ABS(E26)),(ABS(E12)-ABS(E26)),IF(AND(E10&gt;0,E12&gt;0,E26&lt;0,ABS(E12)&gt;ABS(E26)),0,IF(AND(E10&gt;0,E12&gt;0,E26&lt;0,ABS(E12)&lt;ABS(E26)),(ABS(E12)-ABS(E26)),IF(AND(E10&lt;0,E12&gt;0,E26&lt;0,ABS(E11)&gt;ABS(E12)),E26,IF(AND(E10&lt;0,E12&gt;0,E26&lt;0,ABS(E11)&lt;ABS(E12),ABS(SUM(E11,E12))&gt;ABS(E26)),0,IF(AND(E10&lt;0,E12&gt;0,E26&lt;0,ABS(E11)&lt;ABS(E12),ABS(SUM(E11,E12))&lt;ABS(E26)),(ABS(SUM(E11,E12))-ABS(E26)))))))))))))</f>
        <v>-486120.57567717135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188</v>
      </c>
      <c r="C34" s="118"/>
      <c r="D34" s="118"/>
      <c r="E34" s="10">
        <f>E32/E33</f>
        <v>-243060.28783858567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88" t="s">
        <v>278</v>
      </c>
      <c r="C36" s="89"/>
      <c r="D36" s="89"/>
      <c r="E36" s="89"/>
      <c r="F36" s="9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9QqW40TB2z4yae/njIETWzKPmdgjyGehmJo6E8X69OtpfT9XzMTMXadMGRqeQIh6mVdC9hHZ6Qw7rvze4lwQ7w==" saltValue="gQx7XV9pGzXji9PZEM71bQ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8" t="s">
        <v>217</v>
      </c>
      <c r="C9" s="99"/>
      <c r="D9" s="99"/>
      <c r="E9" s="99"/>
      <c r="F9" s="100"/>
      <c r="G9" s="1"/>
    </row>
    <row r="10" spans="1:7" x14ac:dyDescent="0.25">
      <c r="A10" s="1"/>
      <c r="B10" s="88" t="s">
        <v>118</v>
      </c>
      <c r="C10" s="89"/>
      <c r="D10" s="90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8" t="s">
        <v>109</v>
      </c>
      <c r="C13" s="99"/>
      <c r="D13" s="99"/>
      <c r="E13" s="99"/>
      <c r="F13" s="100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88" t="s">
        <v>220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HTrOGZv92HeRR/PRtw5aFgkPXeSJJBb2aP8BXKTm2eeCbPr2zsYCPNEzsPEcnEh4ryoGzk28UcnMqhiOEEWHA==" saltValue="LOvC1Wm++2PsjJgKKkW/8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178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5" t="s">
        <v>280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8" t="s">
        <v>179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9psWcPHkmWZGeQuo0Knwl1vCKkwbz6APCg8ff7c0O4UMkSfvHZZ+KXqjlZf5Uqcr6nwqlCdk1Nqa06s0uvyUQ==" saltValue="/68A55qnoQTR0U7UHB6ZC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t+0rWOcaj1Qp6S+UP5ZBiZ9f20rZ9vJd1VjViBLNY7kNhvp3ZfPOMGnneb4Ie6ZJcXdYm3o6M1SqhuLuVNOqdw==" saltValue="2fIiTz3hmDLfnWhGsv9Yh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112</v>
      </c>
      <c r="C8" s="99"/>
      <c r="D8" s="99"/>
      <c r="E8" s="99"/>
      <c r="F8" s="100"/>
      <c r="G8" s="1"/>
    </row>
    <row r="9" spans="1:7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283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113</v>
      </c>
      <c r="C16" s="99"/>
      <c r="D16" s="99"/>
      <c r="E16" s="99"/>
      <c r="F16" s="100"/>
      <c r="G16" s="1"/>
    </row>
    <row r="17" spans="1:7" x14ac:dyDescent="0.2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25">
      <c r="A18" s="1"/>
      <c r="B18" s="25" t="s">
        <v>283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166</v>
      </c>
      <c r="C24" s="99"/>
      <c r="D24" s="99"/>
      <c r="E24" s="99"/>
      <c r="F24" s="100"/>
      <c r="G24" s="1"/>
    </row>
    <row r="25" spans="1:7" x14ac:dyDescent="0.2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25">
      <c r="A26" s="1"/>
      <c r="B26" s="25" t="s">
        <v>283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224</v>
      </c>
      <c r="C32" s="99"/>
      <c r="D32" s="99"/>
      <c r="E32" s="99"/>
      <c r="F32" s="100"/>
      <c r="G32" s="1"/>
    </row>
    <row r="33" spans="1:7" x14ac:dyDescent="0.2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25">
      <c r="A34" s="1"/>
      <c r="B34" s="25" t="s">
        <v>283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DOpveebAOIWmt9u8zavz9NzpG1OgkrJ3Dn2orbXGnMVj1Olp6sTg/0LIbAElEYC3FraEPoaSNpZ0ze9c/AS9A==" saltValue="scjggWinLmgyZ0rjI3rl9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103</v>
      </c>
      <c r="C8" s="99"/>
      <c r="D8" s="99"/>
      <c r="E8" s="99"/>
      <c r="F8" s="100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92" t="s">
        <v>10</v>
      </c>
      <c r="C10" s="93"/>
      <c r="D10" s="94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2" t="s">
        <v>26</v>
      </c>
      <c r="C11" s="93"/>
      <c r="D11" s="94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8" t="s">
        <v>105</v>
      </c>
      <c r="C12" s="99"/>
      <c r="D12" s="100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104</v>
      </c>
      <c r="C14" s="99"/>
      <c r="D14" s="99"/>
      <c r="E14" s="99"/>
      <c r="F14" s="100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92" t="s">
        <v>10</v>
      </c>
      <c r="C16" s="93"/>
      <c r="D16" s="94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2" t="s">
        <v>26</v>
      </c>
      <c r="C17" s="93"/>
      <c r="D17" s="94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8" t="s">
        <v>106</v>
      </c>
      <c r="C18" s="99"/>
      <c r="D18" s="100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155</v>
      </c>
      <c r="C20" s="99"/>
      <c r="D20" s="99"/>
      <c r="E20" s="99"/>
      <c r="F20" s="100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92" t="s">
        <v>10</v>
      </c>
      <c r="C22" s="93"/>
      <c r="D22" s="94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2" t="s">
        <v>26</v>
      </c>
      <c r="C23" s="93"/>
      <c r="D23" s="94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8" t="s">
        <v>156</v>
      </c>
      <c r="C24" s="99"/>
      <c r="D24" s="100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227</v>
      </c>
      <c r="C26" s="99"/>
      <c r="D26" s="99"/>
      <c r="E26" s="99"/>
      <c r="F26" s="100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92" t="s">
        <v>10</v>
      </c>
      <c r="C28" s="93"/>
      <c r="D28" s="94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2" t="s">
        <v>26</v>
      </c>
      <c r="C29" s="93"/>
      <c r="D29" s="94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8" t="s">
        <v>228</v>
      </c>
      <c r="C30" s="99"/>
      <c r="D30" s="100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FsJsOrYGVKY1W6SJkrRlF2WhA2qzRSFH2nIvZIcHhUZ95qicS9/fRTOPvjWaxqJZG7xmPiDWKred8C/mjQExQ==" saltValue="p2Bmi0jHBc44vbIyK1ahM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157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158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lcOXwbfePL8vhdcJbh4+O7z7MVukqhafzumA0hlP6K6+eeL3ttFN7W5KLzikA2CE2Fv9vyGP79DFneb2isNhPw==" saltValue="CIRM9boKmWsoKpeY3YOJI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107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108</v>
      </c>
      <c r="C14" s="99"/>
      <c r="D14" s="99"/>
      <c r="E14" s="99"/>
      <c r="F14" s="100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169</v>
      </c>
      <c r="C20" s="99"/>
      <c r="D20" s="99"/>
      <c r="E20" s="99"/>
      <c r="F20" s="100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231</v>
      </c>
      <c r="C26" s="99"/>
      <c r="D26" s="99"/>
      <c r="E26" s="99"/>
      <c r="F26" s="100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BGjni11TjBYA6U3TUOKBSnWBW9gh+tTO0nr8qg8qSHqHvCf/+dsowikKqVNj/DJ9DyVdEIYTQabBRwWiybm3g==" saltValue="Jo2jH3RnHrmQGM9xHZnI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189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2" t="s">
        <v>137</v>
      </c>
      <c r="C9" s="26">
        <v>1.2699999999999999E-2</v>
      </c>
      <c r="D9" s="1"/>
    </row>
    <row r="10" spans="1:4" x14ac:dyDescent="0.25">
      <c r="A10" s="1"/>
      <c r="B10" s="62" t="s">
        <v>138</v>
      </c>
      <c r="C10" s="26">
        <v>1.7500000000000002E-2</v>
      </c>
      <c r="D10" s="1"/>
    </row>
    <row r="11" spans="1:4" x14ac:dyDescent="0.25">
      <c r="A11" s="1"/>
      <c r="B11" s="62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2" t="s">
        <v>253</v>
      </c>
      <c r="C14" s="67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2" t="s">
        <v>139</v>
      </c>
      <c r="C19" s="23">
        <v>9.1000000000000004E-3</v>
      </c>
      <c r="D19" s="1"/>
    </row>
    <row r="20" spans="1:4" x14ac:dyDescent="0.25">
      <c r="A20" s="1"/>
      <c r="B20" s="62" t="s">
        <v>190</v>
      </c>
      <c r="C20" s="23">
        <v>1.77E-2</v>
      </c>
      <c r="D20" s="1"/>
    </row>
    <row r="21" spans="1:4" x14ac:dyDescent="0.25">
      <c r="A21" s="1"/>
      <c r="B21" s="62" t="s">
        <v>191</v>
      </c>
      <c r="C21" s="23">
        <v>8.6999999999999994E-3</v>
      </c>
      <c r="D21" s="1"/>
    </row>
    <row r="22" spans="1:4" x14ac:dyDescent="0.25">
      <c r="A22" s="1"/>
      <c r="B22" s="62" t="s">
        <v>140</v>
      </c>
      <c r="C22" s="41">
        <v>2.8400000000000002E-2</v>
      </c>
      <c r="D22" s="1"/>
    </row>
    <row r="23" spans="1:4" x14ac:dyDescent="0.25">
      <c r="A23" s="1"/>
      <c r="B23" s="62" t="s">
        <v>192</v>
      </c>
      <c r="C23" s="41">
        <v>2.75E-2</v>
      </c>
      <c r="D23" s="1"/>
    </row>
    <row r="24" spans="1:4" x14ac:dyDescent="0.25">
      <c r="A24" s="1"/>
      <c r="B24" s="62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2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ERrQggESTjBpB+y59M9FTQlD8werKenQ9VPzciSYY6Nmqg/vSdi0mbiv+WgAPZKl/MVsP+GpTbNI5QQ+z57/qA==" saltValue="fAyejel7GAcFcRY/s0sn6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32961993.268186085</v>
      </c>
      <c r="D9" s="8" t="s">
        <v>3</v>
      </c>
      <c r="E9" s="1"/>
    </row>
    <row r="10" spans="1:5" ht="17.100000000000001" customHeight="1" x14ac:dyDescent="0.25">
      <c r="A10" s="1"/>
      <c r="B10" s="50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0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20</v>
      </c>
      <c r="C16" s="9">
        <f>SUM(C9:C15)*'Fane 14. Nøgletal'!C14</f>
        <v>108774.57778501407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-SUM(C9:C16)*'Fane 5. Individuelt eff. krav'!G12</f>
        <v>-128617.14760550638</v>
      </c>
      <c r="D17" s="8" t="s">
        <v>3</v>
      </c>
      <c r="E17" s="1"/>
    </row>
    <row r="18" spans="1:5" ht="17.100000000000001" customHeight="1" x14ac:dyDescent="0.25">
      <c r="A18" s="1"/>
      <c r="B18" s="50" t="s">
        <v>26</v>
      </c>
      <c r="C18" s="9">
        <f>-'Fane 4.1. Gen. krav - drift'!G40</f>
        <v>-396466.38334819209</v>
      </c>
      <c r="D18" s="8" t="s">
        <v>3</v>
      </c>
      <c r="E18" s="1"/>
    </row>
    <row r="19" spans="1:5" ht="17.100000000000001" customHeight="1" x14ac:dyDescent="0.25">
      <c r="A19" s="1"/>
      <c r="B19" s="50" t="s">
        <v>27</v>
      </c>
      <c r="C19" s="9">
        <f>-'Fane 4.2. Gen. krav - anlæg'!G37</f>
        <v>-200868.2191289629</v>
      </c>
      <c r="D19" s="8" t="s">
        <v>3</v>
      </c>
      <c r="E19" s="1"/>
    </row>
    <row r="20" spans="1:5" ht="17.100000000000001" customHeight="1" x14ac:dyDescent="0.25">
      <c r="A20" s="1"/>
      <c r="B20" s="56" t="s">
        <v>22</v>
      </c>
      <c r="C20" s="10">
        <f>SUM(C9:C19)</f>
        <v>32344816.09588844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2244080.9413452703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282</v>
      </c>
      <c r="C30" s="10">
        <f>'Fane 7. Kontrol af ØR2020'!E34</f>
        <v>-243060.28783858567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3" t="s">
        <v>259</v>
      </c>
      <c r="C34" s="10">
        <v>-929485.66666666698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SUM(C32,C30,C28,C24,C22,C20,C34)</f>
        <v>33416351.082728457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53r/AvWu5DN1g1aY6qtnGd7wyPbC+x79kiEGUT2Jh73XgSJGE9QXGEFXWDazj5m8N7ObCeQ2fn3h/VK+7+dcjQ==" saltValue="VTvVSmVzrOqLOqZB2EIJ5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32344816.09588844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106737.89311643185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-126208.93257972486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-389819.22796497628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-198548.42420515759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31736977.404255014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2251486.4084517099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282</v>
      </c>
      <c r="C26" s="10">
        <f>'Fane 7. Kontrol af ØR2020'!E34</f>
        <v>-243060.28783858567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3" t="s">
        <v>259</v>
      </c>
      <c r="C28" s="10">
        <v>-929485.66666666698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32815917.85820147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VqamKpwiRqCL3Kcjg5SOHHj6BXrzh4Y61k48Ohky53U7wtTtF1JZeazjDOO+Zvh8mTPmH2dE/1iI9mvKJ02nlQ==" saltValue="nNK6292lOfIkqoQ4ZmVp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31736977.404255014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104732.02543404154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-123837.15614963835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-383283.51878891559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-196255.42022176011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31138333.334528744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2258916.3135996005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-929485.66666666698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32467763.981461678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Pf5p6C8KC0Uc/kFPt27PHba+2wrk1EEQDfc6rNCDW8t6fFsBkSFJC+jWu6vNrvS/NmingZkunL3vDypyZ8xJg==" saltValue="gMIxgQO8pKqpAGZrkbgs4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31138333.334528744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102756.50000394485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-121501.25698077773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-376857.38731290068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-193988.89777448625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30548742.292464525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2266370.7374344794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-929485.66666666698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31885627.363232337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0s+UY/10L59ZbXxT7aTaTqiaHr1GPgtkDKLDtLg1yx48GODUsvF/WAiVPv4uB4gbKB1rKIBhxEluiJTFvLyn1w==" saltValue="fp5cuV3vLOunykH7OzApC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250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25">
      <c r="A9" s="1"/>
      <c r="B9" s="88" t="s">
        <v>25</v>
      </c>
      <c r="C9" s="89"/>
      <c r="D9" s="90"/>
      <c r="E9" s="7">
        <v>33108396.461211704</v>
      </c>
      <c r="F9" s="8" t="s">
        <v>3</v>
      </c>
      <c r="G9" s="1"/>
    </row>
    <row r="10" spans="1:7" ht="15" customHeight="1" x14ac:dyDescent="0.25">
      <c r="A10" s="1"/>
      <c r="B10" s="92" t="s">
        <v>43</v>
      </c>
      <c r="C10" s="93"/>
      <c r="D10" s="94"/>
      <c r="E10" s="7">
        <v>0</v>
      </c>
      <c r="F10" s="8" t="s">
        <v>3</v>
      </c>
      <c r="G10" s="1"/>
    </row>
    <row r="11" spans="1:7" ht="15" customHeight="1" x14ac:dyDescent="0.25">
      <c r="A11" s="1"/>
      <c r="B11" s="92" t="s">
        <v>44</v>
      </c>
      <c r="C11" s="93"/>
      <c r="D11" s="94"/>
      <c r="E11" s="9">
        <v>0</v>
      </c>
      <c r="F11" s="8" t="s">
        <v>3</v>
      </c>
      <c r="G11" s="1"/>
    </row>
    <row r="12" spans="1:7" ht="15" customHeight="1" x14ac:dyDescent="0.25">
      <c r="A12" s="1"/>
      <c r="B12" s="92" t="s">
        <v>29</v>
      </c>
      <c r="C12" s="93"/>
      <c r="D12" s="94"/>
      <c r="E12" s="9">
        <v>0</v>
      </c>
      <c r="F12" s="8" t="s">
        <v>3</v>
      </c>
      <c r="G12" s="1"/>
    </row>
    <row r="13" spans="1:7" ht="15" customHeight="1" x14ac:dyDescent="0.25">
      <c r="A13" s="1"/>
      <c r="B13" s="88" t="s">
        <v>28</v>
      </c>
      <c r="C13" s="89"/>
      <c r="D13" s="90"/>
      <c r="E13" s="9">
        <v>0</v>
      </c>
      <c r="F13" s="8" t="s">
        <v>3</v>
      </c>
      <c r="G13" s="1"/>
    </row>
    <row r="14" spans="1:7" ht="15" customHeight="1" x14ac:dyDescent="0.25">
      <c r="A14" s="1"/>
      <c r="B14" s="88" t="s">
        <v>31</v>
      </c>
      <c r="C14" s="89"/>
      <c r="D14" s="90"/>
      <c r="E14" s="9">
        <v>0</v>
      </c>
      <c r="F14" s="8" t="s">
        <v>3</v>
      </c>
      <c r="G14" s="1"/>
    </row>
    <row r="15" spans="1:7" ht="15" customHeight="1" x14ac:dyDescent="0.25">
      <c r="A15" s="1"/>
      <c r="B15" s="88" t="s">
        <v>30</v>
      </c>
      <c r="C15" s="89"/>
      <c r="D15" s="90"/>
      <c r="E15" s="9">
        <v>0</v>
      </c>
      <c r="F15" s="8" t="s">
        <v>3</v>
      </c>
      <c r="G15" s="1"/>
    </row>
    <row r="16" spans="1:7" ht="15" customHeight="1" x14ac:dyDescent="0.25">
      <c r="A16" s="1"/>
      <c r="B16" s="88" t="s">
        <v>20</v>
      </c>
      <c r="C16" s="89"/>
      <c r="D16" s="90"/>
      <c r="E16" s="9">
        <v>652235.41028587054</v>
      </c>
      <c r="F16" s="8" t="s">
        <v>3</v>
      </c>
      <c r="G16" s="1"/>
    </row>
    <row r="17" spans="1:7" ht="15" customHeight="1" x14ac:dyDescent="0.25">
      <c r="A17" s="1"/>
      <c r="B17" s="88" t="s">
        <v>10</v>
      </c>
      <c r="C17" s="89"/>
      <c r="D17" s="90"/>
      <c r="E17" s="9">
        <v>0</v>
      </c>
      <c r="F17" s="8" t="s">
        <v>3</v>
      </c>
      <c r="G17" s="1"/>
    </row>
    <row r="18" spans="1:7" ht="15" customHeight="1" x14ac:dyDescent="0.25">
      <c r="A18" s="1"/>
      <c r="B18" s="88" t="s">
        <v>26</v>
      </c>
      <c r="C18" s="89"/>
      <c r="D18" s="90"/>
      <c r="E18" s="9">
        <f>-'Fane 4.1. Gen. krav - drift'!G34</f>
        <v>-403226.8853072534</v>
      </c>
      <c r="F18" s="8" t="s">
        <v>3</v>
      </c>
      <c r="G18" s="1"/>
    </row>
    <row r="19" spans="1:7" ht="15" customHeight="1" x14ac:dyDescent="0.25">
      <c r="A19" s="1"/>
      <c r="B19" s="88" t="s">
        <v>27</v>
      </c>
      <c r="C19" s="89"/>
      <c r="D19" s="90"/>
      <c r="E19" s="9">
        <f>-'Fane 4.2. Gen. krav - anlæg'!G31</f>
        <v>-395411.71800423565</v>
      </c>
      <c r="F19" s="8" t="s">
        <v>3</v>
      </c>
      <c r="G19" s="1"/>
    </row>
    <row r="20" spans="1:7" ht="15" customHeight="1" x14ac:dyDescent="0.25">
      <c r="A20" s="1"/>
      <c r="B20" s="56" t="s">
        <v>22</v>
      </c>
      <c r="C20" s="57"/>
      <c r="D20" s="64"/>
      <c r="E20" s="10">
        <f>SUM(E9:E19)</f>
        <v>32961993.268186085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5" t="s">
        <v>13</v>
      </c>
      <c r="C22" s="96"/>
      <c r="D22" s="97"/>
      <c r="E22" s="10">
        <v>2677252.67199936</v>
      </c>
      <c r="F22" s="11" t="s">
        <v>3</v>
      </c>
      <c r="G22" s="1"/>
    </row>
    <row r="23" spans="1:7" ht="15" customHeight="1" x14ac:dyDescent="0.25">
      <c r="A23" s="1"/>
      <c r="B23" s="98" t="s">
        <v>94</v>
      </c>
      <c r="C23" s="99"/>
      <c r="D23" s="100"/>
      <c r="E23" s="32"/>
      <c r="F23" s="32"/>
      <c r="G23" s="1"/>
    </row>
    <row r="24" spans="1:7" ht="15" customHeight="1" x14ac:dyDescent="0.2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2" t="s">
        <v>89</v>
      </c>
      <c r="C26" s="93"/>
      <c r="D26" s="94"/>
      <c r="E26" s="9">
        <v>0</v>
      </c>
      <c r="F26" s="8" t="s">
        <v>3</v>
      </c>
      <c r="G26" s="1"/>
    </row>
    <row r="27" spans="1:7" ht="15" customHeight="1" x14ac:dyDescent="0.25">
      <c r="A27" s="1"/>
      <c r="B27" s="92" t="s">
        <v>90</v>
      </c>
      <c r="C27" s="93"/>
      <c r="D27" s="93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5" t="s">
        <v>185</v>
      </c>
      <c r="C30" s="96"/>
      <c r="D30" s="96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5" t="s">
        <v>148</v>
      </c>
      <c r="C32" s="96"/>
      <c r="D32" s="97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35639245.940185443</v>
      </c>
      <c r="F33" s="13" t="s">
        <v>3</v>
      </c>
      <c r="G33" s="1"/>
    </row>
    <row r="34" spans="1:7" ht="27" customHeight="1" x14ac:dyDescent="0.25">
      <c r="A34" s="1"/>
      <c r="B34" s="88" t="s">
        <v>252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ET6jaT5AOnuydmn+2lmOPimyR7hyED6FOmZnwN59i40KTD5Qu10EtA1gz4DjKxJfC/LFR28/MTKUpWJRKI4CQ==" saltValue="Pwv0Er6jmmP532eBiQ2DIw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1" t="s">
        <v>130</v>
      </c>
      <c r="C2" s="91"/>
      <c r="D2" s="91"/>
      <c r="E2" s="91"/>
      <c r="F2" s="91"/>
      <c r="G2" s="91"/>
      <c r="H2" s="91"/>
      <c r="I2" s="1"/>
    </row>
    <row r="3" spans="1:9" ht="28.5" customHeight="1" x14ac:dyDescent="0.25">
      <c r="A3" s="1"/>
      <c r="B3" s="91"/>
      <c r="C3" s="91"/>
      <c r="D3" s="91"/>
      <c r="E3" s="91"/>
      <c r="F3" s="91"/>
      <c r="G3" s="91"/>
      <c r="H3" s="91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8" t="s">
        <v>56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3" t="s">
        <v>45</v>
      </c>
      <c r="C6" s="104"/>
      <c r="D6" s="104"/>
      <c r="E6" s="104"/>
      <c r="F6" s="105"/>
      <c r="G6" s="24">
        <v>19612649</v>
      </c>
      <c r="H6" s="14" t="s">
        <v>3</v>
      </c>
      <c r="I6" s="1"/>
    </row>
    <row r="7" spans="1:9" x14ac:dyDescent="0.25">
      <c r="A7" s="1"/>
      <c r="B7" s="88" t="s">
        <v>145</v>
      </c>
      <c r="C7" s="89"/>
      <c r="D7" s="89"/>
      <c r="E7" s="89"/>
      <c r="F7" s="90"/>
      <c r="G7" s="9">
        <v>0</v>
      </c>
      <c r="H7" s="14" t="s">
        <v>3</v>
      </c>
      <c r="I7" s="1"/>
    </row>
    <row r="8" spans="1:9" x14ac:dyDescent="0.25">
      <c r="A8" s="1"/>
      <c r="B8" s="103" t="s">
        <v>46</v>
      </c>
      <c r="C8" s="104"/>
      <c r="D8" s="104"/>
      <c r="E8" s="104"/>
      <c r="F8" s="105"/>
      <c r="G8" s="24">
        <f>SUM(G6:G7)*'Fane 14. Nøgletal'!C29</f>
        <v>392252.98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8" t="s">
        <v>57</v>
      </c>
      <c r="C11" s="99"/>
      <c r="D11" s="99"/>
      <c r="E11" s="99"/>
      <c r="F11" s="99"/>
      <c r="G11" s="99"/>
      <c r="H11" s="100"/>
      <c r="I11" s="1"/>
    </row>
    <row r="12" spans="1:9" x14ac:dyDescent="0.25">
      <c r="A12" s="1"/>
      <c r="B12" s="103" t="s">
        <v>47</v>
      </c>
      <c r="C12" s="104"/>
      <c r="D12" s="104"/>
      <c r="E12" s="104"/>
      <c r="F12" s="105"/>
      <c r="G12" s="24">
        <f>(G6-G8)*(1+'Fane 14. Nøgletal'!C10)</f>
        <v>19556752.950350001</v>
      </c>
      <c r="H12" s="14" t="s">
        <v>3</v>
      </c>
      <c r="I12" s="1"/>
    </row>
    <row r="13" spans="1:9" ht="15" customHeight="1" x14ac:dyDescent="0.25">
      <c r="A13" s="1"/>
      <c r="B13" s="103" t="s">
        <v>146</v>
      </c>
      <c r="C13" s="104"/>
      <c r="D13" s="104"/>
      <c r="E13" s="104"/>
      <c r="F13" s="105"/>
      <c r="G13" s="24">
        <v>101622.42337068034</v>
      </c>
      <c r="H13" s="14" t="s">
        <v>3</v>
      </c>
      <c r="I13" s="1"/>
    </row>
    <row r="14" spans="1:9" x14ac:dyDescent="0.25">
      <c r="A14" s="1"/>
      <c r="B14" s="88" t="s">
        <v>143</v>
      </c>
      <c r="C14" s="89"/>
      <c r="D14" s="89"/>
      <c r="E14" s="89"/>
      <c r="F14" s="90"/>
      <c r="G14" s="9">
        <v>0</v>
      </c>
      <c r="H14" s="14" t="s">
        <v>3</v>
      </c>
      <c r="I14" s="1"/>
    </row>
    <row r="15" spans="1:9" x14ac:dyDescent="0.25">
      <c r="A15" s="1"/>
      <c r="B15" s="109" t="s">
        <v>48</v>
      </c>
      <c r="C15" s="110"/>
      <c r="D15" s="110"/>
      <c r="E15" s="110"/>
      <c r="F15" s="111"/>
      <c r="G15" s="9">
        <v>0</v>
      </c>
      <c r="H15" s="14" t="s">
        <v>3</v>
      </c>
      <c r="I15" s="1"/>
    </row>
    <row r="16" spans="1:9" x14ac:dyDescent="0.2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393167.50747441367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8" t="s">
        <v>58</v>
      </c>
      <c r="C19" s="99"/>
      <c r="D19" s="99"/>
      <c r="E19" s="99"/>
      <c r="F19" s="99"/>
      <c r="G19" s="99"/>
      <c r="H19" s="100"/>
      <c r="I19" s="1"/>
    </row>
    <row r="20" spans="1:9" x14ac:dyDescent="0.2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19602349.003905579</v>
      </c>
      <c r="H20" s="14" t="s">
        <v>3</v>
      </c>
      <c r="I20" s="1"/>
    </row>
    <row r="21" spans="1:9" x14ac:dyDescent="0.25">
      <c r="A21" s="1"/>
      <c r="B21" s="109" t="s">
        <v>51</v>
      </c>
      <c r="C21" s="110"/>
      <c r="D21" s="110"/>
      <c r="E21" s="110"/>
      <c r="F21" s="111"/>
      <c r="G21" s="24">
        <v>330206.28515641991</v>
      </c>
      <c r="H21" s="14" t="s">
        <v>3</v>
      </c>
      <c r="I21" s="1"/>
    </row>
    <row r="22" spans="1:9" x14ac:dyDescent="0.2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398651.10578124004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8" t="s">
        <v>59</v>
      </c>
      <c r="C25" s="99"/>
      <c r="D25" s="99"/>
      <c r="E25" s="99"/>
      <c r="F25" s="99"/>
      <c r="G25" s="99"/>
      <c r="H25" s="100"/>
      <c r="I25" s="1"/>
    </row>
    <row r="26" spans="1:9" x14ac:dyDescent="0.2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19918722.095691394</v>
      </c>
      <c r="H26" s="14" t="s">
        <v>3</v>
      </c>
      <c r="I26" s="1"/>
    </row>
    <row r="27" spans="1:9" x14ac:dyDescent="0.25">
      <c r="A27" s="1"/>
      <c r="B27" s="109" t="s">
        <v>54</v>
      </c>
      <c r="C27" s="110"/>
      <c r="D27" s="110"/>
      <c r="E27" s="110"/>
      <c r="F27" s="111"/>
      <c r="G27" s="24">
        <v>256623.85976436001</v>
      </c>
      <c r="H27" s="14" t="s">
        <v>3</v>
      </c>
      <c r="I27" s="1"/>
    </row>
    <row r="28" spans="1:9" x14ac:dyDescent="0.2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403506.91910911509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8" t="s">
        <v>62</v>
      </c>
      <c r="C31" s="99"/>
      <c r="D31" s="99"/>
      <c r="E31" s="99"/>
      <c r="F31" s="99"/>
      <c r="G31" s="99"/>
      <c r="H31" s="100"/>
      <c r="I31" s="1"/>
    </row>
    <row r="32" spans="1:9" x14ac:dyDescent="0.2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20161344.265362669</v>
      </c>
      <c r="H32" s="14" t="s">
        <v>3</v>
      </c>
      <c r="I32" s="1"/>
    </row>
    <row r="33" spans="1:9" x14ac:dyDescent="0.25">
      <c r="A33" s="1"/>
      <c r="B33" s="103" t="s">
        <v>171</v>
      </c>
      <c r="C33" s="104"/>
      <c r="D33" s="104"/>
      <c r="E33" s="104"/>
      <c r="F33" s="105"/>
      <c r="G33" s="9">
        <v>0</v>
      </c>
      <c r="H33" s="14" t="s">
        <v>3</v>
      </c>
      <c r="I33" s="1"/>
    </row>
    <row r="34" spans="1:9" x14ac:dyDescent="0.2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403226.8853072534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8" t="s">
        <v>232</v>
      </c>
      <c r="C37" s="99"/>
      <c r="D37" s="99"/>
      <c r="E37" s="99"/>
      <c r="F37" s="99"/>
      <c r="G37" s="99"/>
      <c r="H37" s="100"/>
      <c r="I37" s="1"/>
    </row>
    <row r="38" spans="1:9" x14ac:dyDescent="0.2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19823319.167409603</v>
      </c>
      <c r="H38" s="14" t="s">
        <v>3</v>
      </c>
      <c r="I38" s="1"/>
    </row>
    <row r="39" spans="1:9" x14ac:dyDescent="0.25">
      <c r="A39" s="1"/>
      <c r="B39" s="103" t="s">
        <v>236</v>
      </c>
      <c r="C39" s="104"/>
      <c r="D39" s="104"/>
      <c r="E39" s="104"/>
      <c r="F39" s="105"/>
      <c r="G39" s="9">
        <f>SUM('Fane 2.1. Økonomisk ramme 2022'!C10,'Fane 2.1. Økonomisk ramme 2022'!C12,'Fane 2.1. Økonomisk ramme 2022'!C14)*(1+'Fane 14. Nøgletal'!C14)</f>
        <v>0</v>
      </c>
      <c r="H39" s="14" t="s">
        <v>3</v>
      </c>
      <c r="I39" s="1"/>
    </row>
    <row r="40" spans="1:9" x14ac:dyDescent="0.2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396466.38334819209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8" t="s">
        <v>233</v>
      </c>
      <c r="C43" s="99"/>
      <c r="D43" s="99"/>
      <c r="E43" s="99"/>
      <c r="F43" s="99"/>
      <c r="G43" s="99"/>
      <c r="H43" s="100"/>
      <c r="I43" s="1"/>
    </row>
    <row r="44" spans="1:9" x14ac:dyDescent="0.2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19490961.398248814</v>
      </c>
      <c r="H44" s="14" t="s">
        <v>3</v>
      </c>
      <c r="I44" s="1"/>
    </row>
    <row r="45" spans="1:9" x14ac:dyDescent="0.25">
      <c r="A45" s="1"/>
      <c r="B45" s="106" t="s">
        <v>237</v>
      </c>
      <c r="C45" s="107"/>
      <c r="D45" s="107"/>
      <c r="E45" s="107"/>
      <c r="F45" s="108"/>
      <c r="G45" s="9">
        <f>G39*(1+'Fane 14. Nøgletal'!C14)</f>
        <v>0</v>
      </c>
      <c r="H45" s="14" t="s">
        <v>3</v>
      </c>
      <c r="I45" s="1"/>
    </row>
    <row r="46" spans="1:9" x14ac:dyDescent="0.25">
      <c r="A46" s="1"/>
      <c r="B46" s="103" t="s">
        <v>97</v>
      </c>
      <c r="C46" s="104"/>
      <c r="D46" s="104"/>
      <c r="E46" s="104"/>
      <c r="F46" s="105"/>
      <c r="G46" s="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389819.22796497628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172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19164175.939445779</v>
      </c>
      <c r="H53" s="14" t="s">
        <v>3</v>
      </c>
      <c r="I53" s="1"/>
    </row>
    <row r="54" spans="1:9" x14ac:dyDescent="0.25">
      <c r="A54" s="1"/>
      <c r="B54" s="103" t="s">
        <v>174</v>
      </c>
      <c r="C54" s="104"/>
      <c r="D54" s="104"/>
      <c r="E54" s="104"/>
      <c r="F54" s="105"/>
      <c r="G54" s="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383283.51878891559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2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18842869.365645032</v>
      </c>
      <c r="H59" s="14" t="s">
        <v>3</v>
      </c>
      <c r="I59" s="1"/>
    </row>
    <row r="60" spans="1:9" x14ac:dyDescent="0.25">
      <c r="A60" s="1"/>
      <c r="B60" s="59" t="s">
        <v>203</v>
      </c>
      <c r="C60" s="60"/>
      <c r="D60" s="60"/>
      <c r="E60" s="60"/>
      <c r="F60" s="61"/>
      <c r="G60" s="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376857.38731290068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o7iJW+dce2omA5CfaHjnTqsUst14hoJXd7iMA0JBdRCyJY+jhEHmUierO6h45NovanLpcc7hoayKQTqAG+tj+Q==" saltValue="G41ekLCvtY3kQ/5umrSebg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8.8554687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8" t="s">
        <v>60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14061323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127958.0393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66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14177198.847512251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-735667.20966425072</v>
      </c>
      <c r="H11" s="14" t="s">
        <v>3</v>
      </c>
      <c r="I11" s="1"/>
    </row>
    <row r="12" spans="1:9" x14ac:dyDescent="0.25">
      <c r="A12" s="1"/>
      <c r="B12" s="109" t="s">
        <v>68</v>
      </c>
      <c r="C12" s="110"/>
      <c r="D12" s="110"/>
      <c r="E12" s="110"/>
      <c r="F12" s="111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237915.10998990963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70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13434679.817095609</v>
      </c>
      <c r="H17" s="14" t="s">
        <v>3</v>
      </c>
      <c r="I17" s="1"/>
    </row>
    <row r="18" spans="1:9" x14ac:dyDescent="0.25">
      <c r="A18" s="1"/>
      <c r="B18" s="109" t="s">
        <v>72</v>
      </c>
      <c r="C18" s="110"/>
      <c r="D18" s="110"/>
      <c r="E18" s="110"/>
      <c r="F18" s="111"/>
      <c r="G18" s="24">
        <v>344685.55186763994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240792.59706384077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74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13805282.655505827</v>
      </c>
      <c r="H23" s="14" t="s">
        <v>3</v>
      </c>
      <c r="I23" s="1"/>
    </row>
    <row r="24" spans="1:9" x14ac:dyDescent="0.25">
      <c r="A24" s="1"/>
      <c r="B24" s="109" t="s">
        <v>76</v>
      </c>
      <c r="C24" s="110"/>
      <c r="D24" s="110"/>
      <c r="E24" s="110"/>
      <c r="F24" s="111"/>
      <c r="G24" s="24">
        <v>247789.30025767503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399107.24354368349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78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13922947.81705055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9">
        <v>0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395411.71800423565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238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13572176.968173169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200868.2191289629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85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13415434.067916052</v>
      </c>
      <c r="H41" s="14" t="s">
        <v>3</v>
      </c>
      <c r="I41" s="1"/>
    </row>
    <row r="42" spans="1:9" x14ac:dyDescent="0.25">
      <c r="A42" s="1"/>
      <c r="B42" s="47" t="s">
        <v>242</v>
      </c>
      <c r="C42" s="60"/>
      <c r="D42" s="60"/>
      <c r="E42" s="60"/>
      <c r="F42" s="61"/>
      <c r="G42" s="9">
        <f>G36*(1+'Fane 14. Nøgletal'!C14)</f>
        <v>0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198548.42420515759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181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13260501.366335142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196255.42022176011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8" t="s">
        <v>205</v>
      </c>
      <c r="C58" s="99"/>
      <c r="D58" s="99"/>
      <c r="E58" s="99"/>
      <c r="F58" s="99"/>
      <c r="G58" s="99"/>
      <c r="H58" s="100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13107357.957735557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193988.89777448625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pKHUVj3h9JyCjJHgyATed3DyGtaQ+Hy4HGTM5HeDrDNRMFYLUTPui0htve29X1mfnshWufqkhxC/7kkH6uJuaQ==" saltValue="jfW7vjTSvkhVyzTzCm0tW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2.2294114084595736E-3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3.4861295567831449E-3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0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3.8891491181743268E-3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JFtCFCFOHdykez+ATB0clyGgIv8aA0izn+dEJ6gGbX6yIOD0otvHcLRPSDE+npn8I2Vx7UIxhDLQDnYoH6jTg==" saltValue="+izPK3JEhKTvAqDW8gs9I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2021-09-14T08:13:59Z</dcterms:modified>
</cp:coreProperties>
</file>