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Silkeborg Spildevand AS (S083)\ØR2027\"/>
    </mc:Choice>
  </mc:AlternateContent>
  <xr:revisionPtr revIDLastSave="0" documentId="13_ncr:1_{F96D6763-2377-483B-B436-F68E0C9EFA56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8" l="1"/>
  <c r="C13" i="7" s="1"/>
  <c r="C23" i="4"/>
  <c r="C10" i="4" l="1"/>
  <c r="C10" i="6" l="1"/>
  <c r="C9" i="3" l="1"/>
  <c r="E11" i="15"/>
  <c r="E12" i="15" s="1"/>
  <c r="C11" i="15"/>
  <c r="C12" i="15" s="1"/>
  <c r="C13" i="3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2" i="8"/>
  <c r="C12" i="7" s="1"/>
  <c r="E11" i="8"/>
  <c r="C11" i="7" s="1"/>
  <c r="E10" i="8"/>
  <c r="C10" i="7" s="1"/>
  <c r="E9" i="8"/>
  <c r="C25" i="7"/>
  <c r="C18" i="3" s="1"/>
  <c r="C16" i="6"/>
  <c r="C12" i="3" l="1"/>
  <c r="C16" i="12"/>
  <c r="C20" i="3" s="1"/>
  <c r="C12" i="11"/>
  <c r="C19" i="3" s="1"/>
  <c r="C9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<sst xmlns="http://schemas.openxmlformats.org/spreadsheetml/2006/main" count="340" uniqueCount="161">
  <si>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</si>
  <si>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</si>
  <si>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</si>
  <si>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</si>
  <si>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</si>
  <si>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</si>
  <si>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</si>
  <si>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</si>
  <si>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</si>
  <si>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</si>
  <si>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</si>
  <si>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</si>
  <si>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</si>
  <si>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</si>
  <si>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</si>
  <si>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</si>
  <si>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</si>
  <si>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</si>
  <si>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</si>
  <si>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</si>
  <si>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</si>
  <si>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</si>
  <si>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</si>
  <si>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</si>
  <si>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</si>
  <si>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</si>
  <si>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</si>
  <si>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</si>
  <si>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</si>
  <si>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</si>
  <si>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</si>
  <si>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</si>
  <si>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</si>
  <si>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</si>
  <si>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</si>
  <si>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</si>
  <si>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</si>
  <si>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</si>
  <si>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</si>
  <si>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</si>
  <si>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</si>
  <si>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</si>
  <si>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</si>
  <si>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</si>
  <si>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</si>
  <si>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</si>
  <si>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</si>
  <si>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</si>
  <si>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</si>
  <si>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</si>
  <si>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</si>
  <si>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</si>
  <si>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</si>
  <si>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</si>
  <si>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</si>
  <si>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</si>
  <si>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</si>
  <si>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</si>
  <si>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</si>
  <si>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</si>
  <si>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</si>
  <si>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</si>
  <si>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</si>
  <si>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</si>
  <si>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</si>
  <si>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</si>
  <si>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</si>
  <si>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</si>
  <si>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</si>
  <si>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</si>
  <si>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</si>
  <si>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</si>
  <si>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</si>
  <si>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</si>
  <si>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</si>
  <si>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</si>
  <si>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</si>
  <si>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</si>
  <si>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</si>
  <si>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</si>
  <si>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</si>
  <si>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</si>
  <si>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</si>
  <si>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</si>
  <si>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</si>
  <si>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</si>
  <si>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</si>
  <si>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</si>
  <si>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</si>
  <si>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</si>
  <si>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</si>
  <si>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</si>
  <si>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</si>
  <si>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</si>
  <si>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</si>
  <si>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</si>
  <si>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</si>
  <si>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</si>
  <si>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</si>
  <si>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</si>
  <si>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</si>
  <si>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</si>
  <si>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</si>
  <si>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</si>
  <si>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</si>
  <si>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</si>
  <si>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</si>
  <si>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</si>
  <si>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</si>
  <si>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</si>
  <si>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</si>
  <si>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</si>
  <si>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</si>
  <si>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</si>
  <si>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</si>
  <si>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</si>
  <si>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</si>
  <si>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</si>
  <si>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</si>
  <si>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</si>
  <si>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</si>
  <si>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</si>
  <si>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</si>
  <si>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</si>
  <si>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</si>
  <si>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</si>
  <si>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</si>
  <si>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</si>
  <si>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</si>
  <si>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</si>
  <si>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</si>
  <si>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</si>
  <si>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</si>
  <si>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</si>
  <si>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</si>
  <si>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</si>
  <si>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</si>
  <si>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</si>
  <si>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</si>
  <si>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</si>
  <si>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Tjenestemandspensioner</t>
  </si>
  <si>
    <t>Øvrige afgifter</t>
  </si>
  <si>
    <t>Tillæg til medfinansieringsprojekter indregnet i den økonomiske ramme for 2025 på baggrund af budgetterede omkostninger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</si>
  <si>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</si>
  <si>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</si>
  <si>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</si>
  <si>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</si>
  <si>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</si>
  <si>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</si>
  <si>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</si>
  <si>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Forbedring af arbejdsmiljø ved pumpestationer</t>
  </si>
  <si>
    <t>Forbedring af vandmiljøet - forbedret af nødstyring ved pumpestationer</t>
  </si>
  <si>
    <t>Nedlæggelse af renseanlæg</t>
  </si>
  <si>
    <t>Optimeringer</t>
  </si>
  <si>
    <t>Separatkloakering</t>
  </si>
  <si>
    <t>Strømpeforing</t>
  </si>
  <si>
    <t>Flytning af forsyningsledninger</t>
  </si>
  <si>
    <t>Udvidelse af forsyningsområdet</t>
  </si>
  <si>
    <t>Ingen engangstillæg</t>
  </si>
  <si>
    <t>Note: En positiv saldo på differencekontoen angiver, at I (vandselskabet) har takstmidler til gode hos forbrugerne. En negativ saldo angiver omvendt, at forbrugerne har takstmidler til gode hos jer.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</si>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</sst>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xzutE1corKb4UtQ7QSy2UW7pUzt2INisMa8eM+NGdc0eIgTz0jYpYbe18yr8KxTc2cHbSd1On7Bz0LAbnmTC4A==" saltValue="XWj5X60lGofsNZHB9MeQ9Q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z7TA+dkkpaEW0DIhuKb0Nf3e6IUGa0F3t4b5usu4skahtvj8bVczeg17WGMugBoVrdMFPKQInandRILOEJN7hA==" saltValue="ExAVzpoGKIBPGwbpFksW3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142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0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iXW5Y7fBfPWqQduqK0H39v6waBvSkyu63YnB6zaFgsBM+hN032rBSwcJpUx27Hp348V+HpSLkCks6eIJpemgFQ==" saltValue="y7SN3cTHS6542LlZdFK6P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ZN9ybZ/ZSfU+a1OTIbLrSXA1EjPDYH4CkNP2Y69Hn19FfyL41KtLIbshAXqc7yQRfkf4yXgXmNhASeuIQ4+cqg==" saltValue="V2r/0l2W1QZSKN9nVoT9P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F2jMiOTv078yBATmj1iRLuplM8vrUZKH0K5FAJyR74N5gUbH1O1EFzQ24cFqY6Wi4MWy2o3onESYPjqKLXXrLw==" saltValue="2+QK1sNnt9+ZLphnc1kMn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k0HUroOTeVJGdNkYQ9vOWxhbULGSk9fp+GQb5/b/O+Uai4tshKEGi9ADx4jhEUYHwwiEKSp5rlQEkr/6prw7XQ==" saltValue="yiQpPcLip/uW5nPMRtgje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rFm/HbbOBTL7RIEi411djRblPBqELANarHxgzNzwm/0pcL+ftwcZgDiK8eDjaafcrC27fcnbmFHPNd38jNAstA==" saltValue="b+WvAKmsG8GY0+p3vrqnEQ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174000588.17709845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4162525.6802180004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-1141928.9025151243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5115912.245193759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182137097.1999951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-2881286.61666667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179255810.58332843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AEHAMYgj0fpait+Hpx7ZOcc/q557z7R1dTGsI72yiNvoU8BR01IYdjXfegDgjMitLQTDDiu271/qZcAPfrX3Eg==" saltValue="5OteSzdOWhsZp4+UYA8se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73.425781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159153170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2904555.7110079997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4249477.9356687497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166307203.64667675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158463020.27000001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7844183.3766767383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10467731</v>
      </c>
      <c r="D18" s="46" t="s">
        <v>31</v>
      </c>
      <c r="E18" s="11"/>
    </row>
    <row r="19" spans="1:5" ht="15" customHeight="1" x14ac:dyDescent="0.25">
      <c r="A19" s="11"/>
      <c r="B19" s="25" t="s">
        <v>143</v>
      </c>
      <c r="C19" s="41">
        <f>C15+C18</f>
        <v>18311914.376676738</v>
      </c>
      <c r="D19" s="27" t="s">
        <v>31</v>
      </c>
      <c r="E19" s="11"/>
    </row>
    <row r="20" spans="1:5" ht="28.5" customHeight="1" x14ac:dyDescent="0.25">
      <c r="A20" s="11"/>
      <c r="B20" s="49" t="s">
        <v>159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144</v>
      </c>
      <c r="C22" s="26"/>
      <c r="D22" s="27"/>
      <c r="E22" s="11"/>
    </row>
    <row r="23" spans="1:5" ht="15" customHeight="1" x14ac:dyDescent="0.25">
      <c r="A23" s="11"/>
      <c r="B23" s="52" t="s">
        <v>145</v>
      </c>
      <c r="C23" s="53">
        <f>100*10467731/(151589293+2923011)</f>
        <v>6.7746909009912892</v>
      </c>
      <c r="D23" s="46" t="s">
        <v>146</v>
      </c>
      <c r="E23" s="11"/>
    </row>
    <row r="24" spans="1:5" ht="15" customHeight="1" x14ac:dyDescent="0.25">
      <c r="A24" s="11"/>
      <c r="B24" s="52" t="s">
        <v>147</v>
      </c>
      <c r="C24" s="53">
        <f>C19/C12*100</f>
        <v>11.010896687061612</v>
      </c>
      <c r="D24" s="46" t="s">
        <v>146</v>
      </c>
      <c r="E24" s="11"/>
    </row>
    <row r="25" spans="1:5" ht="56.25" customHeight="1" x14ac:dyDescent="0.25">
      <c r="A25" s="11"/>
      <c r="B25" s="54" t="s">
        <v>148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YD5ZFcXl5gkZftHi62MSEAzZOie0WAnbNzeeD8QK1m7yb0wfGwUy4mbbIWqQUeFQRHayCzTHxfdBlQNKc1ITlg==" saltValue="wS/4ScxczexMq3zfLe99F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167278485.33963972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2904555.7110079997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0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-1069824.8225415736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4887371.9489922682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174000588.17709845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0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-395155.91334143281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0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-2881286.6166666667</v>
      </c>
      <c r="D22" s="73" t="s">
        <v>31</v>
      </c>
      <c r="E22" s="57"/>
    </row>
    <row r="23" spans="1:5" ht="15" customHeight="1" x14ac:dyDescent="0.25">
      <c r="A23" s="57"/>
      <c r="B23" s="59" t="s">
        <v>160</v>
      </c>
      <c r="C23" s="78">
        <v>170724145.64709035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P/1RrLJqJw0GOVzGTPy+Kl4h5bqNyOH9+bPsPCCUyv6EkRQ1lniIRRvWhg5xAI8wWgODIMU8zrsMkZPNp3XC0w==" saltValue="Bi1atpJs9hWzsnxCAjPLwg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55037137.995651245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-1100742.759913025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tillæg'!C18)*(1+'8. Nøgletal'!C9)*(1-'8. Nøgletal'!C19)+'5.6 Anlægsprojekter'!C12-'6. Bortfald'!C12+'7. Tilknyttet virksomhed'!C12</f>
        <v>3160049.8900179998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57096445.125756219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-1141928.9025151243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127556254.91644973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tillæg'!E18)*(1+'8. Nøgletal'!C9)*(1-'8. Nøgletal'!C14)+'5.6 Anlægsprojekter'!E12-'6. Bortfald'!E12+'7. Tilknyttet virksomhed'!E12</f>
        <v>1002475.7901999999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128558730.70664972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-1141928.9025151243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iMbf3rFHthEVN2OG6GcjoP8X9uCl4TdGJKQQ3tRKMoNGYXHuAjZpW4W/ZUBim3nnMTg4yJP2l2FLUW50hE5ETw==" saltValue="/m+IyvMA8fYZtgpbvGneQw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138</v>
      </c>
      <c r="C10" s="33">
        <f>'5.1.a. § 10-tillæg'!E10</f>
        <v>8314.4056687499979</v>
      </c>
      <c r="D10" s="46" t="s">
        <v>31</v>
      </c>
      <c r="E10" s="11"/>
    </row>
    <row r="11" spans="1:5" ht="15" customHeight="1" x14ac:dyDescent="0.25">
      <c r="A11" s="11"/>
      <c r="B11" s="97" t="s">
        <v>139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7" t="s">
        <v>140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8" t="s">
        <v>141</v>
      </c>
      <c r="C13" s="33">
        <f>'5.1.a. § 10-tillæg'!E13</f>
        <v>0</v>
      </c>
      <c r="D13" s="46" t="s">
        <v>31</v>
      </c>
      <c r="E13" s="11"/>
    </row>
    <row r="14" spans="1:5" ht="15" customHeight="1" x14ac:dyDescent="0.25">
      <c r="A14" s="11"/>
      <c r="B14" s="98" t="s">
        <v>149</v>
      </c>
      <c r="C14" s="99">
        <v>132876.53</v>
      </c>
      <c r="D14" s="46" t="s">
        <v>31</v>
      </c>
      <c r="E14" s="11"/>
    </row>
    <row r="15" spans="1:5" ht="15" customHeight="1" x14ac:dyDescent="0.25">
      <c r="A15" s="11"/>
      <c r="B15" s="98"/>
      <c r="C15" s="99"/>
      <c r="D15" s="46" t="s">
        <v>31</v>
      </c>
      <c r="E15" s="11"/>
    </row>
    <row r="16" spans="1:5" ht="15" customHeight="1" x14ac:dyDescent="0.25">
      <c r="A16" s="11"/>
      <c r="B16" s="98"/>
      <c r="C16" s="99"/>
      <c r="D16" s="46" t="s">
        <v>31</v>
      </c>
      <c r="E16" s="11"/>
    </row>
    <row r="17" spans="1:5" ht="15" customHeight="1" x14ac:dyDescent="0.25">
      <c r="A17" s="11"/>
      <c r="B17" s="98"/>
      <c r="C17" s="99"/>
      <c r="D17" s="46" t="s">
        <v>31</v>
      </c>
      <c r="E17" s="11"/>
    </row>
    <row r="18" spans="1:5" ht="15" customHeight="1" x14ac:dyDescent="0.25">
      <c r="A18" s="11"/>
      <c r="B18" s="98"/>
      <c r="C18" s="99"/>
      <c r="D18" s="46" t="s">
        <v>31</v>
      </c>
      <c r="E18" s="11"/>
    </row>
    <row r="19" spans="1:5" ht="15" customHeight="1" x14ac:dyDescent="0.25">
      <c r="A19" s="11"/>
      <c r="B19" s="98"/>
      <c r="C19" s="99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100">
        <f>SUM(C9:C19)</f>
        <v>141190.93566875</v>
      </c>
      <c r="D20" s="101" t="s">
        <v>31</v>
      </c>
      <c r="E20" s="11"/>
    </row>
    <row r="21" spans="1:5" ht="15" customHeight="1" x14ac:dyDescent="0.25">
      <c r="A21" s="11"/>
      <c r="B21" s="102"/>
      <c r="C21" s="103"/>
      <c r="D21" s="103"/>
      <c r="E21" s="11"/>
    </row>
    <row r="22" spans="1:5" ht="15" customHeight="1" x14ac:dyDescent="0.25">
      <c r="A22" s="11"/>
      <c r="B22" s="83" t="s">
        <v>39</v>
      </c>
      <c r="C22" s="84"/>
      <c r="D22" s="85"/>
      <c r="E22" s="11"/>
    </row>
    <row r="23" spans="1:5" ht="15" customHeight="1" x14ac:dyDescent="0.25">
      <c r="A23" s="11"/>
      <c r="B23" s="104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4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100">
        <f>SUM(C23:C24)</f>
        <v>0</v>
      </c>
      <c r="D25" s="101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LysYxGmLTE5wr4d509EwKzr4fCCGLAxx9XvXvhsK6pjcJRljbRAhydTvKPD4KP2TSciFndjE88wqY2nKXib4XA==" saltValue="F9ikP9gzg4uCFJlNJMtQX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1684900.26906272</v>
      </c>
      <c r="D9" s="33">
        <v>1501850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138</v>
      </c>
      <c r="C10" s="33">
        <v>139992.59433125</v>
      </c>
      <c r="D10" s="33">
        <v>148307</v>
      </c>
      <c r="E10" s="33">
        <f t="shared" ref="E10:E19" si="0">MAX(D10-C10,0)</f>
        <v>8314.4056687499979</v>
      </c>
      <c r="F10" s="46" t="s">
        <v>31</v>
      </c>
      <c r="G10" s="11"/>
    </row>
    <row r="11" spans="1:7" ht="15" customHeight="1" x14ac:dyDescent="0.25">
      <c r="A11" s="11"/>
      <c r="B11" s="97" t="s">
        <v>139</v>
      </c>
      <c r="C11" s="33">
        <v>1202409.32603708</v>
      </c>
      <c r="D11" s="33">
        <v>1056796.3999999999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7" t="s">
        <v>140</v>
      </c>
      <c r="C12" s="33">
        <v>646097.80084250006</v>
      </c>
      <c r="D12" s="33">
        <v>519706</v>
      </c>
      <c r="E12" s="33">
        <f t="shared" si="0"/>
        <v>0</v>
      </c>
      <c r="F12" s="46" t="s">
        <v>31</v>
      </c>
      <c r="G12" s="11"/>
    </row>
    <row r="13" spans="1:7" ht="15" customHeight="1" x14ac:dyDescent="0.25">
      <c r="A13" s="11"/>
      <c r="B13" s="98" t="s">
        <v>141</v>
      </c>
      <c r="C13" s="33">
        <v>52586.050662499998</v>
      </c>
      <c r="D13" s="33">
        <v>22399.919999999998</v>
      </c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8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8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8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8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8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8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RzsCn/VY4EmcGcLAbML8c4h7uJvhlFtJ5PVCZgfRIQ3O3XR45SAbbKqxkZNwE9TCReYLmz5HKoswNtkzB2Q26A==" saltValue="tV8feQA0yTfCN7wHPhJpU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150</v>
      </c>
      <c r="C10" s="33">
        <v>0</v>
      </c>
      <c r="D10" s="46" t="s">
        <v>31</v>
      </c>
      <c r="E10" s="33">
        <v>50469</v>
      </c>
      <c r="F10" s="46" t="s">
        <v>31</v>
      </c>
      <c r="G10" s="11"/>
    </row>
    <row r="11" spans="1:7" ht="15" customHeight="1" x14ac:dyDescent="0.25">
      <c r="A11" s="11"/>
      <c r="B11" s="112" t="s">
        <v>151</v>
      </c>
      <c r="C11" s="33">
        <v>0</v>
      </c>
      <c r="D11" s="46" t="s">
        <v>31</v>
      </c>
      <c r="E11" s="33">
        <v>12014</v>
      </c>
      <c r="F11" s="46" t="s">
        <v>31</v>
      </c>
      <c r="G11" s="11"/>
    </row>
    <row r="12" spans="1:7" ht="15" customHeight="1" x14ac:dyDescent="0.25">
      <c r="A12" s="11"/>
      <c r="B12" s="112" t="s">
        <v>152</v>
      </c>
      <c r="C12" s="33">
        <v>0</v>
      </c>
      <c r="D12" s="46" t="s">
        <v>31</v>
      </c>
      <c r="E12" s="33">
        <v>78582</v>
      </c>
      <c r="F12" s="46" t="s">
        <v>31</v>
      </c>
      <c r="G12" s="11"/>
    </row>
    <row r="13" spans="1:7" ht="15" customHeight="1" x14ac:dyDescent="0.25">
      <c r="A13" s="11"/>
      <c r="B13" s="112" t="s">
        <v>153</v>
      </c>
      <c r="C13" s="33">
        <v>305174</v>
      </c>
      <c r="D13" s="46" t="s">
        <v>31</v>
      </c>
      <c r="E13" s="33">
        <v>22774</v>
      </c>
      <c r="F13" s="46" t="s">
        <v>31</v>
      </c>
      <c r="G13" s="11"/>
    </row>
    <row r="14" spans="1:7" ht="15" customHeight="1" x14ac:dyDescent="0.25">
      <c r="A14" s="11"/>
      <c r="B14" s="112" t="s">
        <v>154</v>
      </c>
      <c r="C14" s="33">
        <v>4597</v>
      </c>
      <c r="D14" s="46" t="s">
        <v>31</v>
      </c>
      <c r="E14" s="33">
        <v>155048</v>
      </c>
      <c r="F14" s="46" t="s">
        <v>31</v>
      </c>
      <c r="G14" s="11"/>
    </row>
    <row r="15" spans="1:7" ht="15" customHeight="1" x14ac:dyDescent="0.25">
      <c r="A15" s="11"/>
      <c r="B15" s="112" t="s">
        <v>155</v>
      </c>
      <c r="C15" s="33">
        <v>0</v>
      </c>
      <c r="D15" s="46" t="s">
        <v>31</v>
      </c>
      <c r="E15" s="33">
        <v>130228</v>
      </c>
      <c r="F15" s="46" t="s">
        <v>31</v>
      </c>
      <c r="G15" s="11"/>
    </row>
    <row r="16" spans="1:7" ht="15" customHeight="1" x14ac:dyDescent="0.25">
      <c r="A16" s="11"/>
      <c r="B16" s="112" t="s">
        <v>156</v>
      </c>
      <c r="C16" s="33">
        <v>0</v>
      </c>
      <c r="D16" s="46" t="s">
        <v>31</v>
      </c>
      <c r="E16" s="33">
        <v>5688</v>
      </c>
      <c r="F16" s="46" t="s">
        <v>31</v>
      </c>
      <c r="G16" s="11"/>
    </row>
    <row r="17" spans="1:7" ht="15" customHeight="1" x14ac:dyDescent="0.25">
      <c r="A17" s="11"/>
      <c r="B17" s="112" t="s">
        <v>157</v>
      </c>
      <c r="C17" s="33">
        <v>2824198</v>
      </c>
      <c r="D17" s="46" t="s">
        <v>31</v>
      </c>
      <c r="E17" s="33">
        <v>519515</v>
      </c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100">
        <f>SUM(C10:C17)</f>
        <v>3133969</v>
      </c>
      <c r="D18" s="101" t="s">
        <v>31</v>
      </c>
      <c r="E18" s="100">
        <f>SUM(E10:E17)</f>
        <v>974318</v>
      </c>
      <c r="F18" s="101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-62679.380000000005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88760.270017999996</v>
      </c>
      <c r="D21" s="46" t="s">
        <v>31</v>
      </c>
      <c r="E21" s="33">
        <f>SUM(E18:E20)*'8. Nøgletal'!C9</f>
        <v>28157.790199999999</v>
      </c>
      <c r="F21" s="46" t="s">
        <v>31</v>
      </c>
      <c r="G21" s="11"/>
    </row>
    <row r="22" spans="1:7" ht="26.25" customHeight="1" x14ac:dyDescent="0.25">
      <c r="A22" s="11"/>
      <c r="B22" s="105" t="s">
        <v>106</v>
      </c>
      <c r="C22" s="100">
        <f>SUM(C18:C21)</f>
        <v>3160049.8900180003</v>
      </c>
      <c r="D22" s="101" t="s">
        <v>31</v>
      </c>
      <c r="E22" s="100">
        <f>SUM(E18:E21)</f>
        <v>1002475.7902</v>
      </c>
      <c r="F22" s="101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VXRyXCx7XJht4rGQwOYHXSB+VukNXwclER1+vHLuC/fRXIxkYOALDgQVpq/gl8r0EFA9n7uSbQzeqBRNU3HXiA==" saltValue="gFd2dpe0eQa95MWGL7JFs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158</v>
      </c>
      <c r="C10" s="33"/>
      <c r="D10" s="46" t="s">
        <v>31</v>
      </c>
      <c r="E10" s="33"/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100">
        <f>SUM(C10:C12)</f>
        <v>0</v>
      </c>
      <c r="D13" s="101" t="s">
        <v>31</v>
      </c>
      <c r="E13" s="100">
        <f>SUM(E10:E12)</f>
        <v>0</v>
      </c>
      <c r="F13" s="101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K9eciDXn/HbNQpG1Y3HQrBA3VEuUJYfBasJfVUydeKcKMPUaaXbXQgPU6oqvTn/z6vKd7QB72TJOhuC1fcwgeQ==" saltValue="REiReZjWkR0/JCP6utKht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2026-08-24T12:04:45Z</dcterms:modified>
</cp:coreProperties>
</file>