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lueKolding Spildevand AS (S05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2" i="20" l="1"/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5" i="11" l="1"/>
  <c r="E16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7" i="11" l="1"/>
  <c r="C10" i="37" s="1"/>
  <c r="C12" i="37" s="1"/>
  <c r="G17" i="11"/>
  <c r="C13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7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<sst xmlns="http://schemas.openxmlformats.org/spreadsheetml/2006/main" count="710" uniqueCount="285">
  <si>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</si>
  <si>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</si>
  <si>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</si>
  <si>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</si>
  <si>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</si>
  <si>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</si>
  <si>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</si>
  <si>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</si>
  <si>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</si>
  <si>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</si>
  <si>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</si>
  <si>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</si>
  <si>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</si>
  <si>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</si>
  <si>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</si>
  <si>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</si>
  <si>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</si>
  <si>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</si>
  <si>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</si>
  <si>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</si>
  <si>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</si>
  <si>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</si>
  <si>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</si>
  <si>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</si>
  <si>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</si>
  <si>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</si>
  <si>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</si>
  <si>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</si>
  <si>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</si>
  <si>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</si>
  <si>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</si>
  <si>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</si>
  <si>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</si>
  <si>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</si>
  <si>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</si>
  <si>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</si>
  <si>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</si>
  <si>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</si>
  <si>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</si>
  <si>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</si>
  <si>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</si>
  <si>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</si>
  <si>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</si>
  <si>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</si>
  <si>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</si>
  <si>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</si>
  <si>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</si>
  <si>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</si>
  <si>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</si>
  <si>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</si>
  <si>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</si>
  <si>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</si>
  <si>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</si>
  <si>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</si>
  <si>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</si>
  <si>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</si>
  <si>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</si>
  <si>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</si>
  <si>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</si>
  <si>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</si>
  <si>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</si>
  <si>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</si>
  <si>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</si>
  <si>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</si>
  <si>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</si>
  <si>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</si>
  <si>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</si>
  <si>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</si>
  <si>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</si>
  <si>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</si>
  <si>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</si>
  <si>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</si>
  <si>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</si>
  <si>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</si>
  <si>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</si>
  <si>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</si>
  <si>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</si>
  <si>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</si>
  <si>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</si>
  <si>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</si>
  <si>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</si>
  <si>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</si>
  <si>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</si>
  <si>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</si>
  <si>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</si>
  <si>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</si>
  <si>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</si>
  <si>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</si>
  <si>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</si>
  <si>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</si>
  <si>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</si>
  <si>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</si>
  <si>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</si>
  <si>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</si>
  <si>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</si>
  <si>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</si>
  <si>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</si>
  <si>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</si>
  <si>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</si>
  <si>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</si>
  <si>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</si>
  <si>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</si>
  <si>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</si>
  <si>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</si>
  <si>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</si>
  <si>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</si>
  <si>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</si>
  <si>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</si>
  <si>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</si>
  <si>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</si>
  <si>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</si>
  <si>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</si>
  <si>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</si>
  <si>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</si>
  <si>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</si>
  <si>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</si>
  <si>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</si>
  <si>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</si>
  <si>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</si>
  <si>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</si>
  <si>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</si>
  <si>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</si>
  <si>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</si>
  <si>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</si>
  <si>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</si>
  <si>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</si>
  <si>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</si>
  <si>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</si>
  <si>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</si>
  <si>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</si>
  <si>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</si>
  <si>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</si>
  <si>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</si>
  <si>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</si>
  <si>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</si>
  <si>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</si>
  <si>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</si>
  <si>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</si>
  <si>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</si>
  <si>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</si>
  <si>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</si>
  <si>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</si>
  <si>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</si>
  <si>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</si>
  <si>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</si>
  <si>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</si>
  <si>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</si>
  <si>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</si>
  <si>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</si>
  <si>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</si>
  <si>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</si>
  <si>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</si>
  <si>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</si>
  <si>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</si>
  <si>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</si>
  <si>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</si>
  <si>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</si>
  <si>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</si>
  <si>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</si>
  <si>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</si>
  <si>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</si>
  <si>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</si>
  <si>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</si>
  <si>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</si>
  <si>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</si>
  <si>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</si>
  <si>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</si>
  <si>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</si>
  <si>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</si>
  <si>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</si>
  <si>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</si>
  <si>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</si>
  <si>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</si>
  <si>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</si>
  <si>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</si>
  <si>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</si>
  <si>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</si>
  <si>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</si>
  <si>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</si>
  <si>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</si>
  <si>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</si>
  <si>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</si>
  <si>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</si>
  <si>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</si>
  <si>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</si>
  <si>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</si>
  <si>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</si>
  <si>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</si>
  <si>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</si>
  <si>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</si>
  <si>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</si>
  <si>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</si>
  <si>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</si>
  <si>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</si>
  <si>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</si>
  <si>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</si>
  <si>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</si>
  <si>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</si>
  <si>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</si>
  <si>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</si>
  <si>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</si>
  <si>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</si>
  <si>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</si>
  <si>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</si>
  <si>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</si>
  <si>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</si>
  <si>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</si>
  <si>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</si>
  <si>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</si>
  <si>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</si>
  <si>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</si>
  <si>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</si>
  <si>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</si>
  <si>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</si>
  <si>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</si>
  <si>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</si>
  <si>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</si>
  <si>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</si>
  <si>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</si>
  <si>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</si>
  <si>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</si>
  <si>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</si>
  <si>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</si>
  <si>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</si>
  <si>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</si>
  <si>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</si>
  <si>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</si>
  <si>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</si>
  <si>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</si>
  <si>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</si>
  <si>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</si>
  <si>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</si>
  <si>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</si>
  <si>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</si>
  <si>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</si>
  <si>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</si>
  <si>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</si>
  <si>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</si>
  <si>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</si>
  <si>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</si>
  <si>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</si>
  <si>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</si>
  <si>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</si>
  <si>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</si>
  <si>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</si>
  <si>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</si>
  <si>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</si>
  <si>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</si>
  <si>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</si>
  <si>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</si>
  <si>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</si>
  <si>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</si>
  <si>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</si>
  <si>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</si>
  <si>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</si>
  <si>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</si>
  <si>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</si>
  <si>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</si>
  <si>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</si>
  <si>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</si>
  <si>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</si>
  <si>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</si>
  <si>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</si>
  <si>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</si>
  <si>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</si>
  <si>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</si>
  <si>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</si>
  <si>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</si>
  <si>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</si>
  <si>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</si>
  <si>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</si>
  <si>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</si>
  <si>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</si>
  <si>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Periodevise driftsomkostninger i alt i 2018-prisniveau</t>
  </si>
  <si>
    <t>Yderligere opkrævningsret efter § 17, stk. 10 - 2017</t>
  </si>
  <si>
    <t>Yderligere opkrævningsret efter § 17, stk. 10 - 2018</t>
  </si>
  <si>
    <t>Byggemodninger 2017 - 2019</t>
  </si>
  <si>
    <t>Ingen engangstillæg</t>
  </si>
  <si>
    <t>Jordbassin Klasse B</t>
  </si>
  <si>
    <t>50</t>
  </si>
  <si>
    <t>Pumpeinstallation Miljøklasse A (300-600 l/s) - Mek/EL</t>
  </si>
  <si>
    <t>20</t>
  </si>
  <si>
    <t>Strømpeforing Ø 500 mm &lt; Ledningsnet ≤ Ø 800 mm</t>
  </si>
  <si>
    <t>Ø 800 mm &lt; Ledningsnet ≤ Ø 1000 mm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</si>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</sst>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4156498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129795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269</v>
      </c>
      <c r="C12" s="9">
        <v>697443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406623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1901250</v>
      </c>
      <c r="D14" s="14" t="s">
        <v>3</v>
      </c>
      <c r="E14" s="1"/>
      <c r="F14" s="1"/>
    </row>
    <row r="15" spans="1:6" x14ac:dyDescent="0.25">
      <c r="A15" s="1"/>
      <c r="B15" s="54" t="s">
        <v>272</v>
      </c>
      <c r="C15" s="9">
        <v>1688371.29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8979980.2899999991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9200428.3893423621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9" t="s">
        <v>178</v>
      </c>
      <c r="C20" s="90"/>
      <c r="D20" s="91"/>
      <c r="E20" s="1"/>
      <c r="F20" s="1"/>
    </row>
    <row r="21" spans="1:6" x14ac:dyDescent="0.25">
      <c r="A21" s="1"/>
      <c r="B21" s="54" t="s">
        <v>147</v>
      </c>
      <c r="C21" s="9">
        <v>1886775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1886775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1886775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1886775</v>
      </c>
      <c r="D24" s="14" t="s">
        <v>3</v>
      </c>
      <c r="E24" s="1"/>
      <c r="F24" s="1"/>
    </row>
    <row r="25" spans="1:6" x14ac:dyDescent="0.25">
      <c r="A25" s="1"/>
      <c r="B25" s="89"/>
      <c r="C25" s="90"/>
      <c r="D25" s="9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9" t="s">
        <v>146</v>
      </c>
      <c r="C28" s="90"/>
      <c r="D28" s="91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9"/>
      <c r="C33" s="90"/>
      <c r="D33" s="9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162306969.22862065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165258632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-2951662.7713793516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191490399.49820724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177991785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13498614.498207241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149636451.39959294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180200166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-30563714.600407064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-1475831.3856896758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-17065100.102199823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-8532550.0510999113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1933918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1933918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1886775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-1886775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47143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278</v>
      </c>
      <c r="C10" s="112" t="s">
        <v>279</v>
      </c>
      <c r="D10" s="9">
        <v>6700526.9199999999</v>
      </c>
      <c r="E10" s="9">
        <f>IFERROR(D10/C10,0)</f>
        <v>134010.53839999999</v>
      </c>
      <c r="F10" s="9">
        <v>0</v>
      </c>
      <c r="G10" s="9">
        <v>62315</v>
      </c>
      <c r="H10" s="14" t="s">
        <v>3</v>
      </c>
      <c r="I10" s="1"/>
    </row>
    <row r="11" spans="1:9" x14ac:dyDescent="0.25">
      <c r="A11" s="1"/>
      <c r="B11" s="56" t="s">
        <v>278</v>
      </c>
      <c r="C11" s="112" t="s">
        <v>279</v>
      </c>
      <c r="D11" s="9">
        <v>435728.43</v>
      </c>
      <c r="E11" s="9">
        <f t="shared" ref="E11:E14" si="0">IFERROR(D11/C11,0)</f>
        <v>8714.5686000000005</v>
      </c>
      <c r="F11" s="9">
        <v>0</v>
      </c>
      <c r="G11" s="9">
        <v>4052</v>
      </c>
      <c r="H11" s="14" t="s">
        <v>3</v>
      </c>
      <c r="I11" s="1"/>
    </row>
    <row r="12" spans="1:9" ht="39" x14ac:dyDescent="0.25">
      <c r="A12" s="1"/>
      <c r="B12" s="56" t="s">
        <v>280</v>
      </c>
      <c r="C12" s="112" t="s">
        <v>281</v>
      </c>
      <c r="D12" s="9">
        <v>309999.3</v>
      </c>
      <c r="E12" s="9">
        <f t="shared" si="0"/>
        <v>15499.965</v>
      </c>
      <c r="F12" s="9">
        <v>0</v>
      </c>
      <c r="G12" s="9">
        <v>2883</v>
      </c>
      <c r="H12" s="14" t="s">
        <v>3</v>
      </c>
      <c r="I12" s="1"/>
    </row>
    <row r="13" spans="1:9" ht="26.25" x14ac:dyDescent="0.25">
      <c r="A13" s="1"/>
      <c r="B13" s="56" t="s">
        <v>282</v>
      </c>
      <c r="C13" s="112" t="s">
        <v>279</v>
      </c>
      <c r="D13" s="9">
        <v>382380</v>
      </c>
      <c r="E13" s="9">
        <f t="shared" si="0"/>
        <v>7647.6</v>
      </c>
      <c r="F13" s="9">
        <v>0</v>
      </c>
      <c r="G13" s="9">
        <v>3556</v>
      </c>
      <c r="H13" s="14" t="s">
        <v>3</v>
      </c>
      <c r="I13" s="1"/>
    </row>
    <row r="14" spans="1:9" ht="26.25" x14ac:dyDescent="0.25">
      <c r="A14" s="1"/>
      <c r="B14" s="56" t="s">
        <v>283</v>
      </c>
      <c r="C14" s="112" t="s">
        <v>284</v>
      </c>
      <c r="D14" s="9">
        <v>425759.24</v>
      </c>
      <c r="E14" s="9">
        <f t="shared" si="0"/>
        <v>5676.789866666667</v>
      </c>
      <c r="F14" s="9">
        <v>0</v>
      </c>
      <c r="G14" s="9">
        <v>3960</v>
      </c>
      <c r="H14" s="14" t="s">
        <v>3</v>
      </c>
      <c r="I14" s="1"/>
    </row>
    <row r="15" spans="1:9" ht="26.25" x14ac:dyDescent="0.25">
      <c r="A15" s="1"/>
      <c r="B15" s="56" t="s">
        <v>283</v>
      </c>
      <c r="C15" s="112" t="s">
        <v>284</v>
      </c>
      <c r="D15" s="9">
        <v>458045.43</v>
      </c>
      <c r="E15" s="9">
        <f t="shared" ref="E15:E16" si="1">IFERROR(D15/C15,0)</f>
        <v>6107.2723999999998</v>
      </c>
      <c r="F15" s="9">
        <v>0</v>
      </c>
      <c r="G15" s="9">
        <v>4260</v>
      </c>
      <c r="H15" s="14" t="s">
        <v>3</v>
      </c>
      <c r="I15" s="1"/>
    </row>
    <row r="16" spans="1:9" ht="26.25" x14ac:dyDescent="0.25">
      <c r="A16" s="1"/>
      <c r="B16" s="56" t="s">
        <v>283</v>
      </c>
      <c r="C16" s="112" t="s">
        <v>284</v>
      </c>
      <c r="D16" s="9">
        <v>1509721.3</v>
      </c>
      <c r="E16" s="9">
        <f t="shared" si="1"/>
        <v>20129.617333333335</v>
      </c>
      <c r="F16" s="9">
        <v>0</v>
      </c>
      <c r="G16" s="9">
        <v>14040</v>
      </c>
      <c r="H16" s="14" t="s">
        <v>3</v>
      </c>
      <c r="I16" s="1"/>
    </row>
    <row r="17" spans="1:9" x14ac:dyDescent="0.25">
      <c r="A17" s="1"/>
      <c r="B17" s="89" t="s">
        <v>238</v>
      </c>
      <c r="C17" s="90"/>
      <c r="D17" s="91"/>
      <c r="E17" s="12">
        <f>SUM(E10:E16)</f>
        <v>197786.35159999997</v>
      </c>
      <c r="F17" s="12">
        <f t="shared" ref="F17:G17" si="2">SUM(F10:F16)</f>
        <v>0</v>
      </c>
      <c r="G17" s="12">
        <f t="shared" si="2"/>
        <v>95066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Anlægsprojekter'!F17</f>
        <v>0</v>
      </c>
      <c r="D10" s="14" t="s">
        <v>3</v>
      </c>
      <c r="E10" s="9">
        <f>SUM('Fane 9. Anlægsprojekter'!E17,'Fane 9. Anlægsprojekter'!G17)</f>
        <v>292852.35159999994</v>
      </c>
      <c r="F10" s="14" t="s">
        <v>3</v>
      </c>
      <c r="G10" s="1"/>
    </row>
    <row r="11" spans="1:7" x14ac:dyDescent="0.25">
      <c r="A11" s="1"/>
      <c r="B11" s="113" t="s">
        <v>276</v>
      </c>
      <c r="C11" s="22">
        <v>1770934</v>
      </c>
      <c r="D11" s="14" t="s">
        <v>3</v>
      </c>
      <c r="E11" s="9">
        <v>430925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1770934</v>
      </c>
      <c r="D12" s="13" t="s">
        <v>3</v>
      </c>
      <c r="E12" s="12">
        <f>SUM(E10:E11)</f>
        <v>723777.35159999994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1792539.3947999999</v>
      </c>
      <c r="D13" s="13" t="s">
        <v>3</v>
      </c>
      <c r="E13" s="12">
        <f>E12*(1+'Fane 14. Nøgletal'!C13)</f>
        <v>732607.43528951996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9y/5QuJmcVMJYJ80IeBpJURl0yVHbmyZXSUQfyg+iMt/KDOY1t5/t/1uDqDTsZTnuq3ScYXCaa+oMOM3i1osA==" saltValue="ZRSdlDSkGabMIzryvl4Hz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M2H2TZdZ6H7Zut90FxHkHJELOMD7Dk7haR7HQyku+Xl6Vgcl6wdvxH+g53h+WvQNen2pRA+H7MKNVO8v4G8IQ==" saltValue="7W/Aksswna2edz19YD8gb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273</v>
      </c>
      <c r="C9" s="110"/>
      <c r="D9" s="111"/>
      <c r="E9" s="9">
        <v>9617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-53.619346179313091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-192.34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9935.8512230647102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9807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-54.678686490644012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-196.14000000000001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9910.2219282366332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9807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-54.678686490644012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-196.14000000000001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10031.12663576112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9807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-54.678686490644012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-196.14000000000001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10153.506380717407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r9ALJS2D87E5A3Yrtcnr8895k9nyYbxp79y8Ig6m2Bv4i4CBCjvKD4Tlgm+yG0G87uhYjFsM5feP+c85MbvJg==" saltValue="smqdVHNF7rysqs24gkVPj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158561551.99469653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1792539.3947999999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732607.43528951996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3154469.3656226136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-915722.580232537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-1047259.2844721159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-3239475.1663880828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159038711.15931594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11087203.389342362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9935.8512230647102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-1475831.3856896758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47143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168707162.01419169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159038711.15931594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1940272.2761436547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-897534.34963292244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-1038835.1307878223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-3085566.6083166036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155957047.34672225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11199448.615692338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9910.2219282366332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-8532550.0510999113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158633856.13324291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155957047.34672225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1902675.9776300115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-880142.99185806687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-1030478.7409957652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-3037322.2316122693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152911779.35988617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11313063.233803786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10031.12663576112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-8532550.0510999113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155702323.66922581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152911779.35988617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1865523.7081906113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-862957.03378472163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-1022189.5700031953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-2989832.1798598962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149902324.28442898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11428063.950256191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10153.506380717407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161340541.74106589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160553429.37979591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18597.2886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3163268.9253673991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-912902.10005346278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-1011673.2181771997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-3249168.2808361179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158561551.99469653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9883581.4017243609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9744.2452467720559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1973833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-1475831.3856896758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1710167.1152865589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170663046.37126455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51602080.977207959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4800901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1128059.6395441592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51357316.711072922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-513253.43180909799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3949255.5064120484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1095866.3757135174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50618790.34936244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1012375.8069872488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50583660.908859983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1011673.2181771997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50548555.848189235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1814408.3754165599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1047259.2844721159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51941756.539391115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1038835.1307878223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51523937.049788259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1030478.7409957652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51109478.500159763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1022189.5700031953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111781472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1017211.3952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112702635.16538401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1196566.1885861347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2016015.8639652715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113841141.23607996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355393.5083591899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2018080.1234013403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114388370.17707226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18963.655185420001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3249168.2808361179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113347981.41278456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741545.24600005208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3239475.1663880828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112202422.12060377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3085566.6083166036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110448081.14953707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3037322.2316122693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108721170.1767235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2989832.1798598962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3.5066698298321301E-3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2.1497311212655798E-3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5.5754753227943319E-3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2020-09-04T10:30:29Z</dcterms:modified>
</cp:coreProperties>
</file>