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andsam AS (V225)\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2" i="10" l="1"/>
  <c r="C12" i="10"/>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3" i="10" l="1"/>
  <c r="E13" i="5"/>
  <c r="E13" i="4"/>
  <c r="E13" i="3"/>
  <c r="E22" i="6"/>
  <c r="E15" i="6" l="1"/>
  <c r="E16" i="6" s="1"/>
  <c r="E9" i="2" l="1"/>
  <c r="E28" i="6"/>
  <c r="E12" i="13"/>
  <c r="E13" i="13" s="1"/>
  <c r="C12" i="13"/>
  <c r="C13" i="13" s="1"/>
  <c r="E11" i="2" l="1"/>
  <c r="E19" i="2" l="1"/>
  <c r="E20" i="2"/>
  <c r="E21" i="2" l="1"/>
  <c r="E22" i="2" s="1"/>
  <c r="E17" i="2" l="1"/>
  <c r="E10" i="10" l="1"/>
  <c r="E13"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<sst xmlns="http://schemas.openxmlformats.org/spreadsheetml/2006/main" count="320" uniqueCount="153">
  <si>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</si>
  <si>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</si>
  <si>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</si>
  <si>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</si>
  <si>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</si>
  <si>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</si>
  <si>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</si>
  <si>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</si>
  <si>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</si>
  <si>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</si>
  <si>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</si>
  <si>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</si>
  <si>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</si>
  <si>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</si>
  <si>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</si>
  <si>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</si>
  <si>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</si>
  <si>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</si>
  <si>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</si>
  <si>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</si>
  <si>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</si>
  <si>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</si>
  <si>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</si>
  <si>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</si>
  <si>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</si>
  <si>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</si>
  <si>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</si>
  <si>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</si>
  <si>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</si>
  <si>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</si>
  <si>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</si>
  <si>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</si>
  <si>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</si>
  <si>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</si>
  <si>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</si>
  <si>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</si>
  <si>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</si>
  <si>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</si>
  <si>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</si>
  <si>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</si>
  <si>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</si>
  <si>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</si>
  <si>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</si>
  <si>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</si>
  <si>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</si>
  <si>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</si>
  <si>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</si>
  <si>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</si>
  <si>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</si>
  <si>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</si>
  <si>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</si>
  <si>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</si>
  <si>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</si>
  <si>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</si>
  <si>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</si>
  <si>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</si>
  <si>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</si>
  <si>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</si>
  <si>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</si>
  <si>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</si>
  <si>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</si>
  <si>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</si>
  <si>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</si>
  <si>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</si>
  <si>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</si>
  <si>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</si>
  <si>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</si>
  <si>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</si>
  <si>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</si>
  <si>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</si>
  <si>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</si>
  <si>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</si>
  <si>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</si>
  <si>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</si>
  <si>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</si>
  <si>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</si>
  <si>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</si>
  <si>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</si>
  <si>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</si>
  <si>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</si>
  <si>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</si>
  <si>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</si>
  <si>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</si>
  <si>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</si>
  <si>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</si>
  <si>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</si>
  <si>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</si>
  <si>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</si>
  <si>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</si>
  <si>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</si>
  <si>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</si>
  <si>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</si>
  <si>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</si>
  <si>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</si>
  <si>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</si>
  <si>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</si>
  <si>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</si>
  <si>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</si>
  <si>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</si>
  <si>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</si>
  <si>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</si>
  <si>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</si>
  <si>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</si>
  <si>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</si>
  <si>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</si>
  <si>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</si>
  <si>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</si>
  <si>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</si>
  <si>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</si>
  <si>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</si>
  <si>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</si>
  <si>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</si>
  <si>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</si>
  <si>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</si>
  <si>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</si>
  <si>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</si>
  <si>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</si>
  <si>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</si>
  <si>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</si>
  <si>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</si>
  <si>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</si>
  <si>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</si>
  <si>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</si>
  <si>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</si>
  <si>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</si>
  <si>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</si>
  <si>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</si>
  <si>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til Forsyningssekretariatet</t>
  </si>
  <si>
    <t>Køb af ydelser og produkter fra andre vandselskaber reguleret af vandsektorloven</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</si>
  <si>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</si>
  <si>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</si>
  <si>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</si>
  <si>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</si>
  <si>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</si>
  <si>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</si>
  <si>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</si>
  <si>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</si>
  <si>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</si>
  <si>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</si>
  <si>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</si>
  <si>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</si>
  <si>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</si>
  <si>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</si>
  <si>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</si>
  <si>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</si>
  <si>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</si>
  <si>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</si>
  <si>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</si>
  <si>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</si>
  <si>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Ingen engangstillæg</t>
  </si>
  <si>
    <t>Fane 5. Kontrol med overholdelse af den økonomiske ramme for 2021</t>
  </si>
  <si>
    <t>Fane 7</t>
  </si>
  <si>
    <t>Overtagelse af vandværker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</si>
</sst>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5" t="s">
        <v>4</v>
      </c>
      <c r="E6" s="75"/>
      <c r="F6" s="75"/>
      <c r="G6" s="75"/>
      <c r="H6" s="3"/>
      <c r="I6" s="1"/>
    </row>
    <row r="7" spans="1:9" ht="15" customHeight="1" x14ac:dyDescent="0.25">
      <c r="A7" s="1"/>
      <c r="B7" s="1"/>
      <c r="C7" s="3"/>
      <c r="D7" s="75"/>
      <c r="E7" s="75"/>
      <c r="F7" s="75"/>
      <c r="G7" s="75"/>
      <c r="H7" s="3"/>
      <c r="I7" s="1"/>
    </row>
    <row r="8" spans="1:9" ht="15.75" x14ac:dyDescent="0.25">
      <c r="A8" s="1"/>
      <c r="B8" s="1"/>
      <c r="C8" s="4"/>
      <c r="D8" s="80" t="s">
        <v>105</v>
      </c>
      <c r="E8" s="80"/>
      <c r="F8" s="80"/>
      <c r="G8" s="8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9" t="s">
        <v>5</v>
      </c>
      <c r="E11" s="79"/>
      <c r="F11" s="79"/>
      <c r="G11" s="79"/>
      <c r="H11" s="5"/>
      <c r="I11" s="1"/>
    </row>
    <row r="12" spans="1:9" x14ac:dyDescent="0.25">
      <c r="A12" s="1"/>
      <c r="B12" s="1"/>
      <c r="C12" s="1"/>
      <c r="D12" s="1"/>
      <c r="E12" s="1"/>
      <c r="F12" s="1"/>
      <c r="G12" s="1"/>
      <c r="H12" s="1"/>
      <c r="I12" s="1"/>
    </row>
    <row r="13" spans="1:9" x14ac:dyDescent="0.25">
      <c r="A13" s="1"/>
      <c r="B13" s="1"/>
      <c r="C13" s="6" t="s">
        <v>6</v>
      </c>
      <c r="D13" s="72" t="s">
        <v>78</v>
      </c>
      <c r="E13" s="73"/>
      <c r="F13" s="73"/>
      <c r="G13" s="74"/>
      <c r="H13" s="1"/>
      <c r="I13" s="1"/>
    </row>
    <row r="14" spans="1:9" x14ac:dyDescent="0.25">
      <c r="A14" s="1"/>
      <c r="B14" s="1"/>
      <c r="C14" s="6" t="s">
        <v>14</v>
      </c>
      <c r="D14" s="72" t="s">
        <v>110</v>
      </c>
      <c r="E14" s="73"/>
      <c r="F14" s="73"/>
      <c r="G14" s="74"/>
      <c r="H14" s="1"/>
      <c r="I14" s="1"/>
    </row>
    <row r="15" spans="1:9" x14ac:dyDescent="0.25">
      <c r="A15" s="1"/>
      <c r="B15" s="1"/>
      <c r="C15" s="6" t="s">
        <v>28</v>
      </c>
      <c r="D15" s="72" t="s">
        <v>64</v>
      </c>
      <c r="E15" s="73"/>
      <c r="F15" s="73"/>
      <c r="G15" s="74"/>
      <c r="H15" s="1"/>
      <c r="I15" s="1"/>
    </row>
    <row r="16" spans="1:9" x14ac:dyDescent="0.25">
      <c r="A16" s="1"/>
      <c r="B16" s="1"/>
      <c r="C16" s="6" t="s">
        <v>29</v>
      </c>
      <c r="D16" s="72" t="s">
        <v>79</v>
      </c>
      <c r="E16" s="73"/>
      <c r="F16" s="73"/>
      <c r="G16" s="74"/>
      <c r="H16" s="1"/>
      <c r="I16" s="1"/>
    </row>
    <row r="17" spans="1:9" x14ac:dyDescent="0.25">
      <c r="A17" s="1"/>
      <c r="B17" s="1"/>
      <c r="C17" s="6" t="s">
        <v>49</v>
      </c>
      <c r="D17" s="72" t="s">
        <v>80</v>
      </c>
      <c r="E17" s="73"/>
      <c r="F17" s="73"/>
      <c r="G17" s="74"/>
      <c r="H17" s="1"/>
      <c r="I17" s="1"/>
    </row>
    <row r="18" spans="1:9" x14ac:dyDescent="0.25">
      <c r="A18" s="1"/>
      <c r="B18" s="1"/>
      <c r="C18" s="6" t="s">
        <v>7</v>
      </c>
      <c r="D18" s="84" t="s">
        <v>11</v>
      </c>
      <c r="E18" s="85"/>
      <c r="F18" s="85"/>
      <c r="G18" s="86"/>
      <c r="H18" s="1"/>
      <c r="I18" s="1"/>
    </row>
    <row r="19" spans="1:9" x14ac:dyDescent="0.25">
      <c r="A19" s="1"/>
      <c r="B19" s="1"/>
      <c r="C19" s="6" t="s">
        <v>8</v>
      </c>
      <c r="D19" s="76" t="s">
        <v>81</v>
      </c>
      <c r="E19" s="77"/>
      <c r="F19" s="77"/>
      <c r="G19" s="78"/>
      <c r="H19" s="1"/>
      <c r="I19" s="1"/>
    </row>
    <row r="20" spans="1:9" x14ac:dyDescent="0.25">
      <c r="A20" s="1"/>
      <c r="B20" s="1"/>
      <c r="C20" s="6" t="s">
        <v>46</v>
      </c>
      <c r="D20" s="76" t="s">
        <v>113</v>
      </c>
      <c r="E20" s="77"/>
      <c r="F20" s="77"/>
      <c r="G20" s="78"/>
      <c r="H20" s="1"/>
      <c r="I20" s="1"/>
    </row>
    <row r="21" spans="1:9" x14ac:dyDescent="0.25">
      <c r="A21" s="1"/>
      <c r="B21" s="1"/>
      <c r="C21" s="6" t="s">
        <v>151</v>
      </c>
      <c r="D21" s="76" t="s">
        <v>108</v>
      </c>
      <c r="E21" s="77"/>
      <c r="F21" s="77"/>
      <c r="G21" s="78"/>
      <c r="H21" s="1"/>
      <c r="I21" s="1"/>
    </row>
    <row r="22" spans="1:9" x14ac:dyDescent="0.25">
      <c r="A22" s="1"/>
      <c r="B22" s="1"/>
      <c r="C22" s="6" t="s">
        <v>120</v>
      </c>
      <c r="D22" s="76" t="s">
        <v>35</v>
      </c>
      <c r="E22" s="77"/>
      <c r="F22" s="77"/>
      <c r="G22" s="78"/>
      <c r="H22" s="1"/>
      <c r="I22" s="1"/>
    </row>
    <row r="23" spans="1:9" x14ac:dyDescent="0.25">
      <c r="A23" s="1"/>
      <c r="B23" s="1"/>
      <c r="C23" s="6" t="s">
        <v>121</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122</v>
      </c>
      <c r="D26" s="81" t="s">
        <v>47</v>
      </c>
      <c r="E26" s="82"/>
      <c r="F26" s="82"/>
      <c r="G26" s="83"/>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aETcw/hmw4QGqQQ9Mbz32y8XxdicNK3XxpGEoj5azVvSir3FnnM/i9oIEozdofC4wlwiHiT8ws4W2MLUuQroA==" saltValue="C3fYjCh2cPg2VMx47X0bH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7" t="s">
        <v>114</v>
      </c>
      <c r="C3" s="87"/>
      <c r="D3" s="87"/>
      <c r="E3" s="87"/>
      <c r="F3" s="87"/>
      <c r="G3" s="87"/>
      <c r="H3" s="87"/>
      <c r="I3" s="87"/>
      <c r="J3" s="87"/>
      <c r="K3" s="87"/>
      <c r="L3" s="1"/>
    </row>
    <row r="4" spans="1:12" ht="15" customHeight="1" x14ac:dyDescent="0.25">
      <c r="A4" s="1"/>
      <c r="B4" s="87"/>
      <c r="C4" s="87"/>
      <c r="D4" s="87"/>
      <c r="E4" s="87"/>
      <c r="F4" s="87"/>
      <c r="G4" s="87"/>
      <c r="H4" s="87"/>
      <c r="I4" s="87"/>
      <c r="J4" s="87"/>
      <c r="K4" s="8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101</v>
      </c>
      <c r="C8" s="109"/>
      <c r="D8" s="109"/>
      <c r="E8" s="109"/>
      <c r="F8" s="109"/>
      <c r="G8" s="109"/>
      <c r="H8" s="109"/>
      <c r="I8" s="109"/>
      <c r="J8" s="109"/>
      <c r="K8" s="110"/>
      <c r="L8" s="1"/>
    </row>
    <row r="9" spans="1:12" ht="39.75" customHeight="1" x14ac:dyDescent="0.25">
      <c r="A9" s="1"/>
      <c r="B9" s="45" t="s">
        <v>0</v>
      </c>
      <c r="C9" s="16" t="s">
        <v>1</v>
      </c>
      <c r="D9" s="124" t="s">
        <v>111</v>
      </c>
      <c r="E9" s="125"/>
      <c r="F9" s="124" t="s">
        <v>2</v>
      </c>
      <c r="G9" s="125"/>
      <c r="H9" s="124" t="s">
        <v>112</v>
      </c>
      <c r="I9" s="125"/>
      <c r="J9" s="124" t="s">
        <v>23</v>
      </c>
      <c r="K9" s="125"/>
      <c r="L9" s="1"/>
    </row>
    <row r="10" spans="1:12" x14ac:dyDescent="0.25">
      <c r="A10" s="1"/>
      <c r="B10" s="60" t="s">
        <v>133</v>
      </c>
      <c r="C10" s="29">
        <v>0</v>
      </c>
      <c r="D10" s="8">
        <v>0</v>
      </c>
      <c r="E10" s="12" t="s">
        <v>3</v>
      </c>
      <c r="F10" s="8">
        <f>IFERROR(D10/C10,0)</f>
        <v>0</v>
      </c>
      <c r="G10" s="12" t="s">
        <v>3</v>
      </c>
      <c r="H10" s="8">
        <v>0</v>
      </c>
      <c r="I10" s="12" t="s">
        <v>3</v>
      </c>
      <c r="J10" s="8">
        <v>0</v>
      </c>
      <c r="K10" s="12" t="s">
        <v>3</v>
      </c>
      <c r="L10" s="1"/>
    </row>
    <row r="11" spans="1:12" x14ac:dyDescent="0.25">
      <c r="A11" s="1"/>
      <c r="B11" s="61" t="s">
        <v>102</v>
      </c>
      <c r="C11" s="62"/>
      <c r="D11" s="63"/>
      <c r="E11" s="63"/>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lUc0wmFmSCeocrQ6Vvi4NayVHkzrPeu/+zE19xEuKRNqDZyshvrDi+YXJkOwl59GKPjz89K5QS8PWSTAp3iLdw==" saltValue="O2K0W2GWs6DkG01vtWBkc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115</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0" t="s">
        <v>32</v>
      </c>
      <c r="C8" s="22"/>
      <c r="D8" s="22"/>
      <c r="E8" s="22"/>
      <c r="F8" s="71"/>
      <c r="G8" s="1"/>
    </row>
    <row r="9" spans="1:7" ht="17.25" customHeight="1" x14ac:dyDescent="0.25">
      <c r="A9" s="1"/>
      <c r="B9" s="56" t="s">
        <v>15</v>
      </c>
      <c r="C9" s="56" t="s">
        <v>10</v>
      </c>
      <c r="D9" s="57"/>
      <c r="E9" s="56" t="s">
        <v>24</v>
      </c>
      <c r="F9" s="69"/>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152</v>
      </c>
      <c r="C11" s="19">
        <v>67991</v>
      </c>
      <c r="D11" s="12" t="s">
        <v>3</v>
      </c>
      <c r="E11" s="8">
        <v>0</v>
      </c>
      <c r="F11" s="12" t="s">
        <v>3</v>
      </c>
      <c r="G11" s="1"/>
    </row>
    <row r="12" spans="1:7" x14ac:dyDescent="0.25">
      <c r="A12" s="1"/>
      <c r="B12" s="70" t="s">
        <v>67</v>
      </c>
      <c r="C12" s="10">
        <f>SUM(C10:C11)</f>
        <v>67991</v>
      </c>
      <c r="D12" s="11" t="s">
        <v>3</v>
      </c>
      <c r="E12" s="10">
        <f>SUM(E10:E11)</f>
        <v>0</v>
      </c>
      <c r="F12" s="11" t="s">
        <v>3</v>
      </c>
      <c r="G12" s="1"/>
    </row>
    <row r="13" spans="1:7" x14ac:dyDescent="0.25">
      <c r="A13" s="1"/>
      <c r="B13" s="70" t="s">
        <v>98</v>
      </c>
      <c r="C13" s="10">
        <f>C12*(1+'Fane 11. Nøgletal'!C15)</f>
        <v>70411.479600000006</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Q8R92DE2OfR1WqpXH8PmfcPgPUJzX+y+hpII/9nsSI8bYC7m6Blbk22thfP6jscYfmKsqjZLKTKCfbjvEowTA==" saltValue="ehT23u7p2rqYeNsSF2qgA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116</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08" t="s">
        <v>42</v>
      </c>
      <c r="C7" s="109"/>
      <c r="D7" s="109"/>
      <c r="E7" s="109"/>
      <c r="F7" s="110"/>
      <c r="G7" s="1"/>
    </row>
    <row r="8" spans="1:7" x14ac:dyDescent="0.25">
      <c r="A8" s="1"/>
      <c r="B8" s="56" t="s">
        <v>15</v>
      </c>
      <c r="C8" s="56" t="s">
        <v>10</v>
      </c>
      <c r="D8" s="57"/>
      <c r="E8" s="56" t="s">
        <v>24</v>
      </c>
      <c r="F8" s="69"/>
      <c r="G8" s="1"/>
    </row>
    <row r="9" spans="1:7" x14ac:dyDescent="0.25">
      <c r="A9" s="1"/>
      <c r="B9" s="20" t="s">
        <v>149</v>
      </c>
      <c r="C9" s="19">
        <v>0</v>
      </c>
      <c r="D9" s="12" t="s">
        <v>3</v>
      </c>
      <c r="E9" s="19">
        <v>0</v>
      </c>
      <c r="F9" s="12" t="s">
        <v>3</v>
      </c>
      <c r="G9" s="1"/>
    </row>
    <row r="10" spans="1:7" x14ac:dyDescent="0.25">
      <c r="A10" s="1"/>
      <c r="B10" s="70" t="s">
        <v>107</v>
      </c>
      <c r="C10" s="10">
        <f>SUM(C9:C9)</f>
        <v>0</v>
      </c>
      <c r="D10" s="11" t="s">
        <v>3</v>
      </c>
      <c r="E10" s="10">
        <f>SUM(E9:E9)</f>
        <v>0</v>
      </c>
      <c r="F10" s="11" t="s">
        <v>3</v>
      </c>
      <c r="G10" s="1"/>
    </row>
    <row r="11" spans="1:7" x14ac:dyDescent="0.25">
      <c r="A11" s="1"/>
      <c r="B11" s="70"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6"/>
      <c r="C13" s="126"/>
      <c r="D13" s="126"/>
      <c r="E13" s="126"/>
      <c r="F13" s="126"/>
      <c r="G13" s="1"/>
    </row>
    <row r="14" spans="1:7" x14ac:dyDescent="0.25">
      <c r="A14" s="1"/>
      <c r="B14" s="36"/>
      <c r="C14" s="36"/>
      <c r="D14" s="36"/>
      <c r="E14" s="36"/>
      <c r="F14" s="37"/>
      <c r="G14" s="1"/>
    </row>
    <row r="15" spans="1:7" x14ac:dyDescent="0.25">
      <c r="A15" s="1"/>
      <c r="B15" s="38"/>
      <c r="C15" s="39"/>
      <c r="D15" s="40"/>
      <c r="E15" s="39"/>
      <c r="F15" s="40"/>
      <c r="G15" s="1"/>
    </row>
    <row r="16" spans="1:7" x14ac:dyDescent="0.25">
      <c r="A16" s="1"/>
      <c r="B16" s="38"/>
      <c r="C16" s="39"/>
      <c r="D16" s="40"/>
      <c r="E16" s="39"/>
      <c r="F16" s="40"/>
      <c r="G16" s="1"/>
    </row>
    <row r="17" spans="1:7" x14ac:dyDescent="0.25">
      <c r="A17" s="1"/>
      <c r="B17" s="41"/>
      <c r="C17" s="42"/>
      <c r="D17" s="43"/>
      <c r="E17" s="42"/>
      <c r="F17" s="43"/>
      <c r="G17" s="1"/>
    </row>
    <row r="18" spans="1:7" x14ac:dyDescent="0.25">
      <c r="A18" s="1"/>
      <c r="B18" s="41"/>
      <c r="C18" s="42"/>
      <c r="D18" s="43"/>
      <c r="E18" s="42"/>
      <c r="F18" s="43"/>
      <c r="G18" s="1"/>
    </row>
    <row r="19" spans="1:7" x14ac:dyDescent="0.25">
      <c r="A19" s="1"/>
      <c r="B19" s="35"/>
      <c r="C19" s="35"/>
      <c r="D19" s="35"/>
      <c r="E19" s="35"/>
      <c r="F19" s="35"/>
      <c r="G19" s="1"/>
    </row>
    <row r="20" spans="1:7" x14ac:dyDescent="0.25">
      <c r="A20" s="1"/>
      <c r="B20" s="126"/>
      <c r="C20" s="126"/>
      <c r="D20" s="126"/>
      <c r="E20" s="126"/>
      <c r="F20" s="126"/>
      <c r="G20" s="1"/>
    </row>
    <row r="21" spans="1:7" x14ac:dyDescent="0.25">
      <c r="A21" s="1"/>
      <c r="B21" s="36"/>
      <c r="C21" s="36"/>
      <c r="D21" s="36"/>
      <c r="E21" s="36"/>
      <c r="F21" s="37"/>
      <c r="G21" s="1"/>
    </row>
    <row r="22" spans="1:7" x14ac:dyDescent="0.25">
      <c r="A22" s="1"/>
      <c r="B22" s="38"/>
      <c r="C22" s="39"/>
      <c r="D22" s="40"/>
      <c r="E22" s="39"/>
      <c r="F22" s="40"/>
      <c r="G22" s="1"/>
    </row>
    <row r="23" spans="1:7" x14ac:dyDescent="0.25">
      <c r="A23" s="1"/>
      <c r="B23" s="38"/>
      <c r="C23" s="39"/>
      <c r="D23" s="40"/>
      <c r="E23" s="39"/>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6"/>
      <c r="C27" s="126"/>
      <c r="D27" s="126"/>
      <c r="E27" s="126"/>
      <c r="F27" s="126"/>
      <c r="G27" s="1"/>
    </row>
    <row r="28" spans="1:7" x14ac:dyDescent="0.25">
      <c r="A28" s="1"/>
      <c r="B28" s="36"/>
      <c r="C28" s="36"/>
      <c r="D28" s="36"/>
      <c r="E28" s="36"/>
      <c r="F28" s="37"/>
      <c r="G28" s="1"/>
    </row>
    <row r="29" spans="1:7" x14ac:dyDescent="0.25">
      <c r="A29" s="1"/>
      <c r="B29" s="38"/>
      <c r="C29" s="39"/>
      <c r="D29" s="40"/>
      <c r="E29" s="39"/>
      <c r="F29" s="40"/>
      <c r="G29" s="1"/>
    </row>
    <row r="30" spans="1:7" x14ac:dyDescent="0.25">
      <c r="A30" s="1"/>
      <c r="B30" s="38"/>
      <c r="C30" s="39"/>
      <c r="D30" s="40"/>
      <c r="E30" s="39"/>
      <c r="F30" s="40"/>
      <c r="G30" s="1"/>
    </row>
    <row r="31" spans="1:7" x14ac:dyDescent="0.25">
      <c r="A31" s="1"/>
      <c r="B31" s="41"/>
      <c r="C31" s="42"/>
      <c r="D31" s="43"/>
      <c r="E31" s="42"/>
      <c r="F31" s="43"/>
      <c r="G31" s="1"/>
    </row>
    <row r="32" spans="1:7" x14ac:dyDescent="0.25">
      <c r="A32" s="1"/>
      <c r="B32" s="41"/>
      <c r="C32" s="42"/>
      <c r="D32" s="43"/>
      <c r="E32" s="42"/>
      <c r="F32" s="43"/>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WKswyww9R1z6vlEruNc69Ng4U/N4YfeyVXAM72S5J04yiJbGbmprK/9QCC7uZMTAcXo73pY/QTx00/XWvo87Q==" saltValue="vBBcKLAyCIx2RGdaL1jQk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117</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58</v>
      </c>
      <c r="C8" s="109"/>
      <c r="D8" s="109"/>
      <c r="E8" s="109"/>
      <c r="F8" s="110"/>
      <c r="G8" s="1"/>
    </row>
    <row r="9" spans="1:7" ht="15" customHeight="1" x14ac:dyDescent="0.25">
      <c r="A9" s="1"/>
      <c r="B9" s="68" t="s">
        <v>61</v>
      </c>
      <c r="C9" s="127" t="s">
        <v>10</v>
      </c>
      <c r="D9" s="128"/>
      <c r="E9" s="127" t="s">
        <v>24</v>
      </c>
      <c r="F9" s="128"/>
      <c r="G9" s="1"/>
    </row>
    <row r="10" spans="1:7" x14ac:dyDescent="0.25">
      <c r="A10" s="1"/>
      <c r="B10" s="20" t="s">
        <v>135</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eT5GpZSj2ecxTYp6QAdLTjP13udzPAGbtdkvEbZOcsJV8a74sjlYiwaVNUhIPyen9rBqzkx10hpFX6YutCO3ZQ==" saltValue="ol/krFMhnhGpK9GY+oWSl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118</v>
      </c>
      <c r="C3" s="103"/>
      <c r="D3" s="103"/>
      <c r="E3" s="103"/>
      <c r="F3" s="103"/>
      <c r="G3" s="1"/>
    </row>
    <row r="4" spans="1:7" ht="25.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08" t="s">
        <v>40</v>
      </c>
      <c r="C9" s="109"/>
      <c r="D9" s="109"/>
      <c r="E9" s="109"/>
      <c r="F9" s="110"/>
      <c r="G9" s="1"/>
    </row>
    <row r="10" spans="1:7" ht="26.25" x14ac:dyDescent="0.25">
      <c r="A10" s="1"/>
      <c r="B10" s="68" t="s">
        <v>16</v>
      </c>
      <c r="C10" s="68" t="s">
        <v>10</v>
      </c>
      <c r="D10" s="69"/>
      <c r="E10" s="68" t="s">
        <v>24</v>
      </c>
      <c r="F10" s="69"/>
      <c r="G10" s="1"/>
    </row>
    <row r="11" spans="1:7" x14ac:dyDescent="0.25">
      <c r="A11" s="1"/>
      <c r="B11" s="20" t="s">
        <v>136</v>
      </c>
      <c r="C11" s="8">
        <v>0</v>
      </c>
      <c r="D11" s="12" t="s">
        <v>3</v>
      </c>
      <c r="E11" s="8">
        <v>0</v>
      </c>
      <c r="F11" s="12" t="s">
        <v>3</v>
      </c>
      <c r="G11" s="1"/>
    </row>
    <row r="12" spans="1:7" x14ac:dyDescent="0.25">
      <c r="A12" s="1"/>
      <c r="B12" s="70" t="s">
        <v>104</v>
      </c>
      <c r="C12" s="10">
        <f>SUM(C11:C11)</f>
        <v>0</v>
      </c>
      <c r="D12" s="11" t="s">
        <v>3</v>
      </c>
      <c r="E12" s="10">
        <f>SUM(E11:E11)</f>
        <v>0</v>
      </c>
      <c r="F12" s="11" t="s">
        <v>3</v>
      </c>
      <c r="G12" s="1"/>
    </row>
    <row r="13" spans="1:7" x14ac:dyDescent="0.25">
      <c r="A13" s="1"/>
      <c r="B13" s="70"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6"/>
      <c r="C15" s="126"/>
      <c r="D15" s="126"/>
      <c r="E15" s="126"/>
      <c r="F15" s="126"/>
      <c r="G15" s="1"/>
    </row>
    <row r="16" spans="1:7" x14ac:dyDescent="0.25">
      <c r="A16" s="1"/>
      <c r="B16" s="37"/>
      <c r="C16" s="37"/>
      <c r="D16" s="37"/>
      <c r="E16" s="37"/>
      <c r="F16" s="37"/>
      <c r="G16" s="1"/>
    </row>
    <row r="17" spans="1:7" x14ac:dyDescent="0.25">
      <c r="A17" s="1"/>
      <c r="B17" s="38"/>
      <c r="C17" s="44"/>
      <c r="D17" s="40"/>
      <c r="E17" s="44"/>
      <c r="F17" s="40"/>
      <c r="G17" s="1"/>
    </row>
    <row r="18" spans="1:7" x14ac:dyDescent="0.25">
      <c r="A18" s="1"/>
      <c r="B18" s="41"/>
      <c r="C18" s="42"/>
      <c r="D18" s="43"/>
      <c r="E18" s="42"/>
      <c r="F18" s="43"/>
      <c r="G18" s="1"/>
    </row>
    <row r="19" spans="1:7" x14ac:dyDescent="0.25">
      <c r="A19" s="1"/>
      <c r="B19" s="41"/>
      <c r="C19" s="42"/>
      <c r="D19" s="43"/>
      <c r="E19" s="42"/>
      <c r="F19" s="43"/>
      <c r="G19" s="1"/>
    </row>
    <row r="20" spans="1:7" x14ac:dyDescent="0.25">
      <c r="A20" s="1"/>
      <c r="B20" s="35"/>
      <c r="C20" s="35"/>
      <c r="D20" s="35"/>
      <c r="E20" s="35"/>
      <c r="F20" s="35"/>
      <c r="G20" s="1"/>
    </row>
    <row r="21" spans="1:7" x14ac:dyDescent="0.25">
      <c r="A21" s="1"/>
      <c r="B21" s="126"/>
      <c r="C21" s="126"/>
      <c r="D21" s="126"/>
      <c r="E21" s="126"/>
      <c r="F21" s="126"/>
      <c r="G21" s="1"/>
    </row>
    <row r="22" spans="1:7" x14ac:dyDescent="0.25">
      <c r="A22" s="1"/>
      <c r="B22" s="37"/>
      <c r="C22" s="37"/>
      <c r="D22" s="37"/>
      <c r="E22" s="37"/>
      <c r="F22" s="37"/>
      <c r="G22" s="1"/>
    </row>
    <row r="23" spans="1:7" x14ac:dyDescent="0.25">
      <c r="A23" s="1"/>
      <c r="B23" s="38"/>
      <c r="C23" s="44"/>
      <c r="D23" s="40"/>
      <c r="E23" s="44"/>
      <c r="F23" s="40"/>
      <c r="G23" s="1"/>
    </row>
    <row r="24" spans="1:7" x14ac:dyDescent="0.25">
      <c r="A24" s="1"/>
      <c r="B24" s="41"/>
      <c r="C24" s="42"/>
      <c r="D24" s="43"/>
      <c r="E24" s="42"/>
      <c r="F24" s="43"/>
      <c r="G24" s="1"/>
    </row>
    <row r="25" spans="1:7" x14ac:dyDescent="0.25">
      <c r="A25" s="1"/>
      <c r="B25" s="41"/>
      <c r="C25" s="42"/>
      <c r="D25" s="43"/>
      <c r="E25" s="42"/>
      <c r="F25" s="43"/>
      <c r="G25" s="1"/>
    </row>
    <row r="26" spans="1:7" x14ac:dyDescent="0.25">
      <c r="A26" s="1"/>
      <c r="B26" s="35"/>
      <c r="C26" s="35"/>
      <c r="D26" s="35"/>
      <c r="E26" s="35"/>
      <c r="F26" s="35"/>
      <c r="G26" s="1"/>
    </row>
    <row r="27" spans="1:7" x14ac:dyDescent="0.25">
      <c r="A27" s="1"/>
      <c r="B27" s="126"/>
      <c r="C27" s="126"/>
      <c r="D27" s="126"/>
      <c r="E27" s="126"/>
      <c r="F27" s="126"/>
      <c r="G27" s="1"/>
    </row>
    <row r="28" spans="1:7" x14ac:dyDescent="0.25">
      <c r="A28" s="1"/>
      <c r="B28" s="37"/>
      <c r="C28" s="37"/>
      <c r="D28" s="37"/>
      <c r="E28" s="37"/>
      <c r="F28" s="37"/>
      <c r="G28" s="1"/>
    </row>
    <row r="29" spans="1:7" x14ac:dyDescent="0.25">
      <c r="A29" s="1"/>
      <c r="B29" s="38"/>
      <c r="C29" s="44"/>
      <c r="D29" s="40"/>
      <c r="E29" s="44"/>
      <c r="F29" s="40"/>
      <c r="G29" s="1"/>
    </row>
    <row r="30" spans="1:7" x14ac:dyDescent="0.25">
      <c r="A30" s="1"/>
      <c r="B30" s="41"/>
      <c r="C30" s="42"/>
      <c r="D30" s="43"/>
      <c r="E30" s="42"/>
      <c r="F30" s="43"/>
      <c r="G30" s="1"/>
    </row>
    <row r="31" spans="1:7" x14ac:dyDescent="0.25">
      <c r="A31" s="1"/>
      <c r="B31" s="41"/>
      <c r="C31" s="42"/>
      <c r="D31" s="43"/>
      <c r="E31" s="42"/>
      <c r="F31" s="4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6l5sH44Qmv/usGFiFwuUdTQZXWh9xg/fQ8ek3VxwOy50Ukl+hexrrd+LQxbsZA2VeorR4rE0cQvUX4VgE980qQ==" saltValue="XcxJ8+a/7fOR/isWN4XGe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3" t="s">
        <v>119</v>
      </c>
      <c r="C3" s="103"/>
      <c r="D3" s="1"/>
    </row>
    <row r="4" spans="1:4" ht="25.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0" t="s">
        <v>13</v>
      </c>
      <c r="C8" s="71"/>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0"/>
      <c r="C16" s="71"/>
      <c r="D16" s="1"/>
    </row>
    <row r="17" spans="1:4" x14ac:dyDescent="0.25">
      <c r="A17" s="1"/>
      <c r="B17" s="1"/>
      <c r="C17" s="1"/>
      <c r="D17" s="1"/>
    </row>
    <row r="18" spans="1:4" x14ac:dyDescent="0.25">
      <c r="A18" s="1"/>
      <c r="B18" s="1"/>
      <c r="C18" s="1"/>
      <c r="D18" s="1"/>
    </row>
    <row r="19" spans="1:4" x14ac:dyDescent="0.25">
      <c r="A19" s="1"/>
      <c r="B19" s="70" t="s">
        <v>44</v>
      </c>
      <c r="C19" s="71"/>
      <c r="D19" s="1"/>
    </row>
    <row r="20" spans="1:4" x14ac:dyDescent="0.25">
      <c r="A20" s="1"/>
      <c r="B20" s="23" t="s">
        <v>48</v>
      </c>
      <c r="C20" s="21">
        <v>1.7000000000000001E-2</v>
      </c>
      <c r="D20" s="1"/>
    </row>
    <row r="21" spans="1:4" x14ac:dyDescent="0.25">
      <c r="A21" s="1"/>
      <c r="B21" s="129"/>
      <c r="C21" s="130"/>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z88KnfKhPJeqepzHE5Cry0bx5Nt25Ba+h36D6UtW4sk/cu+xG0kjgtcI5wWYuMx+mJbgRSgqTBlmmgS4RpkOvQ==" saltValue="uHHTgmpxdVNBbcCRLStI3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82</v>
      </c>
      <c r="C3" s="87"/>
      <c r="D3" s="87"/>
      <c r="E3" s="87"/>
      <c r="F3" s="87"/>
      <c r="G3" s="1"/>
    </row>
    <row r="4" spans="1:7" ht="1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12</v>
      </c>
      <c r="C8" s="51"/>
      <c r="D8" s="51"/>
      <c r="E8" s="51"/>
      <c r="F8" s="51"/>
      <c r="G8" s="1"/>
    </row>
    <row r="9" spans="1:7" x14ac:dyDescent="0.25">
      <c r="A9" s="1"/>
      <c r="B9" s="59" t="s">
        <v>55</v>
      </c>
      <c r="C9" s="59"/>
      <c r="D9" s="59"/>
      <c r="E9" s="7">
        <f>'Fane 3. Omkostninger i ØR2022'!E16</f>
        <v>2917534.3941434366</v>
      </c>
      <c r="F9" s="59" t="s">
        <v>3</v>
      </c>
      <c r="G9" s="1"/>
    </row>
    <row r="10" spans="1:7" ht="17.25" customHeight="1" x14ac:dyDescent="0.25">
      <c r="A10" s="1"/>
      <c r="B10" s="24" t="s">
        <v>50</v>
      </c>
      <c r="C10" s="59"/>
      <c r="D10" s="59"/>
      <c r="E10" s="7">
        <f>'Fane 8.1. Varige tillæg'!C13+'Fane 8.1. Varige tillæg'!E13</f>
        <v>70411.479600000006</v>
      </c>
      <c r="F10" s="59" t="s">
        <v>3</v>
      </c>
      <c r="G10" s="1"/>
    </row>
    <row r="11" spans="1:7" ht="17.25" customHeight="1" x14ac:dyDescent="0.25">
      <c r="A11" s="1"/>
      <c r="B11" s="24" t="s">
        <v>52</v>
      </c>
      <c r="C11" s="59"/>
      <c r="D11" s="59"/>
      <c r="E11" s="8">
        <f>-('Fane 10. Bortfald'!C13+'Fane 10. Bortfald'!E13)</f>
        <v>0</v>
      </c>
      <c r="F11" s="59" t="s">
        <v>3</v>
      </c>
      <c r="G11" s="1"/>
    </row>
    <row r="12" spans="1:7" ht="17.25" customHeight="1" x14ac:dyDescent="0.25">
      <c r="A12" s="1"/>
      <c r="B12" s="24" t="s">
        <v>54</v>
      </c>
      <c r="C12" s="59"/>
      <c r="D12" s="59"/>
      <c r="E12" s="8">
        <f>'Fane 9. Tilknyttet virksomhed'!C12+'Fane 9. Tilknyttet virksomhed'!E12</f>
        <v>0</v>
      </c>
      <c r="F12" s="59" t="s">
        <v>3</v>
      </c>
      <c r="G12" s="1"/>
    </row>
    <row r="13" spans="1:7" ht="17.25" customHeight="1" x14ac:dyDescent="0.25">
      <c r="A13" s="1"/>
      <c r="B13" s="24" t="s">
        <v>17</v>
      </c>
      <c r="C13" s="59"/>
      <c r="D13" s="59"/>
      <c r="E13" s="8">
        <f>SUM(E9:E12)*'Fane 11. Nøgletal'!C15</f>
        <v>106370.87310526635</v>
      </c>
      <c r="F13" s="59" t="s">
        <v>3</v>
      </c>
      <c r="G13" s="1"/>
    </row>
    <row r="14" spans="1:7" ht="17.25" customHeight="1" x14ac:dyDescent="0.25">
      <c r="A14" s="1"/>
      <c r="B14" s="24" t="s">
        <v>44</v>
      </c>
      <c r="C14" s="59"/>
      <c r="D14" s="59"/>
      <c r="E14" s="8">
        <f>-SUM(E9,E10:E13)*'Fane 11. Nøgletal'!C20</f>
        <v>-52603.384696427951</v>
      </c>
      <c r="F14" s="59" t="s">
        <v>3</v>
      </c>
      <c r="G14" s="1"/>
    </row>
    <row r="15" spans="1:7" ht="15" customHeight="1" x14ac:dyDescent="0.25">
      <c r="A15" s="1"/>
      <c r="B15" s="64" t="s">
        <v>19</v>
      </c>
      <c r="C15" s="28"/>
      <c r="D15" s="28"/>
      <c r="E15" s="9">
        <f>SUM(E9,E10:E14)</f>
        <v>3041713.3621522752</v>
      </c>
      <c r="F15" s="52" t="s">
        <v>3</v>
      </c>
      <c r="G15" s="1"/>
    </row>
    <row r="16" spans="1:7" ht="15" customHeight="1" x14ac:dyDescent="0.25">
      <c r="A16" s="1"/>
      <c r="B16" s="51" t="s">
        <v>11</v>
      </c>
      <c r="C16" s="51"/>
      <c r="D16" s="51"/>
      <c r="E16" s="51"/>
      <c r="F16" s="51"/>
      <c r="G16" s="1"/>
    </row>
    <row r="17" spans="1:7" ht="15" customHeight="1" x14ac:dyDescent="0.25">
      <c r="A17" s="1"/>
      <c r="B17" s="52" t="s">
        <v>11</v>
      </c>
      <c r="C17" s="52"/>
      <c r="D17" s="52"/>
      <c r="E17" s="9">
        <f>'Fane 4. Ikke-påvirkelige omk.'!C13</f>
        <v>523803.78329760005</v>
      </c>
      <c r="F17" s="52" t="s">
        <v>3</v>
      </c>
      <c r="G17" s="1"/>
    </row>
    <row r="18" spans="1:7" ht="15" customHeight="1" x14ac:dyDescent="0.25">
      <c r="A18" s="1"/>
      <c r="B18" s="51" t="s">
        <v>36</v>
      </c>
      <c r="C18" s="51"/>
      <c r="D18" s="51"/>
      <c r="E18" s="51"/>
      <c r="F18" s="51"/>
      <c r="G18" s="1"/>
    </row>
    <row r="19" spans="1:7" ht="15" customHeight="1" x14ac:dyDescent="0.25">
      <c r="A19" s="1"/>
      <c r="B19" s="24" t="s">
        <v>33</v>
      </c>
      <c r="C19" s="59"/>
      <c r="D19" s="59"/>
      <c r="E19" s="8">
        <f>'Fane 8.2. Engangstillæg'!C11</f>
        <v>0</v>
      </c>
      <c r="F19" s="59" t="s">
        <v>3</v>
      </c>
      <c r="G19" s="1"/>
    </row>
    <row r="20" spans="1:7" x14ac:dyDescent="0.25">
      <c r="A20" s="1"/>
      <c r="B20" s="24" t="s">
        <v>34</v>
      </c>
      <c r="C20" s="59"/>
      <c r="D20" s="59"/>
      <c r="E20" s="8">
        <f>'Fane 8.2. Engangstillæg'!E11</f>
        <v>0</v>
      </c>
      <c r="F20" s="59" t="s">
        <v>3</v>
      </c>
      <c r="G20" s="1"/>
    </row>
    <row r="21" spans="1:7" x14ac:dyDescent="0.25">
      <c r="A21" s="1"/>
      <c r="B21" s="24" t="s">
        <v>106</v>
      </c>
      <c r="C21" s="59"/>
      <c r="D21" s="59"/>
      <c r="E21" s="8">
        <f>-SUM(E19:E20)*'Fane 11. Nøgletal'!C20</f>
        <v>0</v>
      </c>
      <c r="F21" s="59" t="s">
        <v>3</v>
      </c>
      <c r="G21" s="1"/>
    </row>
    <row r="22" spans="1:7" ht="15" customHeight="1" x14ac:dyDescent="0.25">
      <c r="A22" s="1"/>
      <c r="B22" s="64" t="s">
        <v>37</v>
      </c>
      <c r="C22" s="28"/>
      <c r="D22" s="28"/>
      <c r="E22" s="9">
        <f>SUM(E19:E21)</f>
        <v>0</v>
      </c>
      <c r="F22" s="52" t="s">
        <v>3</v>
      </c>
      <c r="G22" s="1"/>
    </row>
    <row r="23" spans="1:7" x14ac:dyDescent="0.25">
      <c r="A23" s="1"/>
      <c r="B23" s="51" t="s">
        <v>62</v>
      </c>
      <c r="C23" s="51"/>
      <c r="D23" s="51"/>
      <c r="E23" s="51"/>
      <c r="F23" s="51"/>
      <c r="G23" s="1"/>
    </row>
    <row r="24" spans="1:7" x14ac:dyDescent="0.25">
      <c r="A24" s="1"/>
      <c r="B24" s="64" t="s">
        <v>63</v>
      </c>
      <c r="C24" s="31"/>
      <c r="D24" s="31"/>
      <c r="E24" s="9">
        <f>'Fane 5. Kontrol af ØR2021'!E30</f>
        <v>0</v>
      </c>
      <c r="F24" s="52" t="s">
        <v>3</v>
      </c>
      <c r="G24" s="1"/>
    </row>
    <row r="25" spans="1:7" x14ac:dyDescent="0.25">
      <c r="A25" s="1"/>
      <c r="B25" s="51" t="s">
        <v>75</v>
      </c>
      <c r="C25" s="51"/>
      <c r="D25" s="51"/>
      <c r="E25" s="51"/>
      <c r="F25" s="51"/>
      <c r="G25" s="1"/>
    </row>
    <row r="26" spans="1:7" x14ac:dyDescent="0.25">
      <c r="A26" s="1"/>
      <c r="B26" s="52" t="s">
        <v>76</v>
      </c>
      <c r="C26" s="52"/>
      <c r="D26" s="52"/>
      <c r="E26" s="9">
        <f>'Fane 6. Skattesagen'!G12</f>
        <v>0</v>
      </c>
      <c r="F26" s="52" t="s">
        <v>3</v>
      </c>
      <c r="G26" s="1"/>
    </row>
    <row r="27" spans="1:7" x14ac:dyDescent="0.25">
      <c r="A27" s="1"/>
      <c r="B27" s="51" t="s">
        <v>39</v>
      </c>
      <c r="C27" s="51"/>
      <c r="D27" s="51"/>
      <c r="E27" s="10">
        <f>SUM(E15:E17:E22:E24:E26)</f>
        <v>3565517.1454498754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Ai3SYWO4YZK93b8mhGeJGOuRDmuRsI1jsrCQTYDCUCMt6HmjVR6hP+h0Xv6FatoRE6WJgy9gZViZEE7uHJrLOQ==" saltValue="pNTPnKAjkYEkT3+9I82Rv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83</v>
      </c>
      <c r="C3" s="87"/>
      <c r="D3" s="87"/>
      <c r="E3" s="87"/>
      <c r="F3" s="87"/>
      <c r="G3" s="1"/>
    </row>
    <row r="4" spans="1:7" ht="15" customHeight="1" x14ac:dyDescent="0.25">
      <c r="A4" s="1"/>
      <c r="B4" s="87"/>
      <c r="C4" s="87"/>
      <c r="D4" s="87"/>
      <c r="E4" s="87"/>
      <c r="F4" s="87"/>
      <c r="G4" s="1"/>
    </row>
    <row r="5" spans="1:7" x14ac:dyDescent="0.25">
      <c r="A5" s="1"/>
      <c r="B5" s="88"/>
      <c r="C5" s="88"/>
      <c r="D5" s="88"/>
      <c r="E5" s="88"/>
      <c r="F5" s="88"/>
      <c r="G5" s="1"/>
    </row>
    <row r="6" spans="1:7" x14ac:dyDescent="0.25">
      <c r="A6" s="1"/>
      <c r="B6" s="1"/>
      <c r="C6" s="1"/>
      <c r="D6" s="1"/>
      <c r="E6" s="1"/>
      <c r="F6" s="1"/>
      <c r="G6" s="1"/>
    </row>
    <row r="7" spans="1:7" x14ac:dyDescent="0.25">
      <c r="A7" s="1"/>
      <c r="B7" s="51" t="s">
        <v>12</v>
      </c>
      <c r="C7" s="51"/>
      <c r="D7" s="51"/>
      <c r="E7" s="51"/>
      <c r="F7" s="51"/>
      <c r="G7" s="1"/>
    </row>
    <row r="8" spans="1:7" ht="15" customHeight="1" x14ac:dyDescent="0.25">
      <c r="A8" s="1"/>
      <c r="B8" s="59" t="s">
        <v>56</v>
      </c>
      <c r="C8" s="59"/>
      <c r="D8" s="59"/>
      <c r="E8" s="7">
        <f>'Fane 2.1. Økonomisk ramme 2023'!E15</f>
        <v>3041713.3621522752</v>
      </c>
      <c r="F8" s="59" t="s">
        <v>3</v>
      </c>
      <c r="G8" s="1"/>
    </row>
    <row r="9" spans="1:7" ht="15" customHeight="1" x14ac:dyDescent="0.25">
      <c r="A9" s="1"/>
      <c r="B9" s="50" t="s">
        <v>17</v>
      </c>
      <c r="C9" s="59"/>
      <c r="D9" s="59"/>
      <c r="E9" s="8">
        <f>SUM(E8:E8)*'Fane 11. Nøgletal'!C15</f>
        <v>108284.995692621</v>
      </c>
      <c r="F9" s="59" t="s">
        <v>3</v>
      </c>
      <c r="G9" s="1"/>
    </row>
    <row r="10" spans="1:7" ht="15" customHeight="1" x14ac:dyDescent="0.25">
      <c r="A10" s="1"/>
      <c r="B10" s="50" t="s">
        <v>44</v>
      </c>
      <c r="C10" s="59"/>
      <c r="D10" s="59"/>
      <c r="E10" s="8">
        <f>-SUM(E8:E9)*'Fane 11. Nøgletal'!C20</f>
        <v>-53549.972083363238</v>
      </c>
      <c r="F10" s="59" t="s">
        <v>3</v>
      </c>
      <c r="G10" s="1"/>
    </row>
    <row r="11" spans="1:7" ht="15" customHeight="1" x14ac:dyDescent="0.25">
      <c r="A11" s="1"/>
      <c r="B11" s="28" t="s">
        <v>19</v>
      </c>
      <c r="C11" s="28"/>
      <c r="D11" s="28"/>
      <c r="E11" s="9">
        <f>SUM(E8:E10)</f>
        <v>3096448.3857615329</v>
      </c>
      <c r="F11" s="52" t="s">
        <v>3</v>
      </c>
      <c r="G11" s="1"/>
    </row>
    <row r="12" spans="1:7" x14ac:dyDescent="0.25">
      <c r="A12" s="1"/>
      <c r="B12" s="51" t="s">
        <v>11</v>
      </c>
      <c r="C12" s="51"/>
      <c r="D12" s="51"/>
      <c r="E12" s="51"/>
      <c r="F12" s="51"/>
      <c r="G12" s="1"/>
    </row>
    <row r="13" spans="1:7" ht="15" customHeight="1" x14ac:dyDescent="0.25">
      <c r="A13" s="1"/>
      <c r="B13" s="52" t="s">
        <v>11</v>
      </c>
      <c r="C13" s="52"/>
      <c r="D13" s="52"/>
      <c r="E13" s="9">
        <f>'Fane 4. Ikke-påvirkelige omk.'!C13*(1+'Fane 11. Nøgletal'!C15)</f>
        <v>542451.19798299461</v>
      </c>
      <c r="F13" s="52" t="s">
        <v>3</v>
      </c>
      <c r="G13" s="1"/>
    </row>
    <row r="14" spans="1:7" x14ac:dyDescent="0.25">
      <c r="A14" s="1"/>
      <c r="B14" s="51" t="s">
        <v>62</v>
      </c>
      <c r="C14" s="51"/>
      <c r="D14" s="51"/>
      <c r="E14" s="51"/>
      <c r="F14" s="51"/>
      <c r="G14" s="1"/>
    </row>
    <row r="15" spans="1:7" x14ac:dyDescent="0.25">
      <c r="A15" s="1"/>
      <c r="B15" s="52" t="s">
        <v>77</v>
      </c>
      <c r="C15" s="32"/>
      <c r="D15" s="32"/>
      <c r="E15" s="9">
        <f>'Fane 5. Kontrol af ØR2021'!E30</f>
        <v>0</v>
      </c>
      <c r="F15" s="52" t="s">
        <v>3</v>
      </c>
      <c r="G15" s="1"/>
    </row>
    <row r="16" spans="1:7" x14ac:dyDescent="0.25">
      <c r="A16" s="1"/>
      <c r="B16" s="51" t="s">
        <v>75</v>
      </c>
      <c r="C16" s="51"/>
      <c r="D16" s="51"/>
      <c r="E16" s="51"/>
      <c r="F16" s="51"/>
      <c r="G16" s="1"/>
    </row>
    <row r="17" spans="1:7" x14ac:dyDescent="0.25">
      <c r="A17" s="1"/>
      <c r="B17" s="52" t="s">
        <v>76</v>
      </c>
      <c r="C17" s="52"/>
      <c r="D17" s="52"/>
      <c r="E17" s="9">
        <f>'Fane 6. Skattesagen'!G13</f>
        <v>0</v>
      </c>
      <c r="F17" s="52" t="s">
        <v>3</v>
      </c>
      <c r="G17" s="1"/>
    </row>
    <row r="18" spans="1:7" x14ac:dyDescent="0.25">
      <c r="A18" s="1"/>
      <c r="B18" s="51" t="s">
        <v>57</v>
      </c>
      <c r="C18" s="51"/>
      <c r="D18" s="51"/>
      <c r="E18" s="10">
        <f>SUM(E11,E13,E15,E17)</f>
        <v>3638899.5837445278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ru4h8sEEpIw9zh36I5rktiQ7JNNbpr8DpTASbJ94Fa71eyTHH63b3HrwAM/ssrmuL24bmuDBVzFzBWLTPd0aqg==" saltValue="VLDF3WC4LYYnHNqxJvDj6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84</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51" t="s">
        <v>12</v>
      </c>
      <c r="C7" s="51"/>
      <c r="D7" s="51"/>
      <c r="E7" s="51"/>
      <c r="F7" s="51"/>
      <c r="G7" s="1"/>
    </row>
    <row r="8" spans="1:7" ht="15" customHeight="1" x14ac:dyDescent="0.25">
      <c r="A8" s="1"/>
      <c r="B8" s="59" t="s">
        <v>65</v>
      </c>
      <c r="C8" s="59"/>
      <c r="D8" s="59"/>
      <c r="E8" s="7">
        <f>'Fane 2.2. Økonomisk ramme 2024'!E11</f>
        <v>3096448.3857615329</v>
      </c>
      <c r="F8" s="59" t="s">
        <v>3</v>
      </c>
      <c r="G8" s="1"/>
    </row>
    <row r="9" spans="1:7" ht="15" customHeight="1" x14ac:dyDescent="0.25">
      <c r="A9" s="1"/>
      <c r="B9" s="50" t="s">
        <v>17</v>
      </c>
      <c r="C9" s="59"/>
      <c r="D9" s="59"/>
      <c r="E9" s="8">
        <f>SUM(E8:E8)*'Fane 11. Nøgletal'!C15</f>
        <v>110233.56253311057</v>
      </c>
      <c r="F9" s="59" t="s">
        <v>3</v>
      </c>
      <c r="G9" s="1"/>
    </row>
    <row r="10" spans="1:7" ht="15" customHeight="1" x14ac:dyDescent="0.25">
      <c r="A10" s="1"/>
      <c r="B10" s="50" t="s">
        <v>44</v>
      </c>
      <c r="C10" s="59"/>
      <c r="D10" s="59"/>
      <c r="E10" s="8">
        <f>-SUM(E8:E9)*'Fane 11. Nøgletal'!C20</f>
        <v>-54513.59312100894</v>
      </c>
      <c r="F10" s="59" t="s">
        <v>3</v>
      </c>
      <c r="G10" s="1"/>
    </row>
    <row r="11" spans="1:7" x14ac:dyDescent="0.25">
      <c r="A11" s="1"/>
      <c r="B11" s="28" t="s">
        <v>19</v>
      </c>
      <c r="C11" s="28"/>
      <c r="D11" s="28"/>
      <c r="E11" s="9">
        <f>SUM(E8:E10)</f>
        <v>3152168.3551736344</v>
      </c>
      <c r="F11" s="52" t="s">
        <v>3</v>
      </c>
      <c r="G11" s="1"/>
    </row>
    <row r="12" spans="1:7" x14ac:dyDescent="0.25">
      <c r="A12" s="1"/>
      <c r="B12" s="51" t="s">
        <v>11</v>
      </c>
      <c r="C12" s="51"/>
      <c r="D12" s="51"/>
      <c r="E12" s="51"/>
      <c r="F12" s="51"/>
      <c r="G12" s="1"/>
    </row>
    <row r="13" spans="1:7" ht="15" customHeight="1" x14ac:dyDescent="0.25">
      <c r="A13" s="1"/>
      <c r="B13" s="52" t="s">
        <v>11</v>
      </c>
      <c r="C13" s="52"/>
      <c r="D13" s="52"/>
      <c r="E13" s="9">
        <f>'Fane 4. Ikke-påvirkelige omk.'!C13*(1+'Fane 11. Nøgletal'!C15)^2</f>
        <v>561762.46063118929</v>
      </c>
      <c r="F13" s="52" t="s">
        <v>3</v>
      </c>
      <c r="G13" s="1"/>
    </row>
    <row r="14" spans="1:7" ht="15" customHeight="1" x14ac:dyDescent="0.25">
      <c r="A14" s="1"/>
      <c r="B14" s="51" t="s">
        <v>62</v>
      </c>
      <c r="C14" s="51"/>
      <c r="D14" s="51"/>
      <c r="E14" s="51"/>
      <c r="F14" s="51"/>
      <c r="G14" s="1"/>
    </row>
    <row r="15" spans="1:7" ht="15" customHeight="1" x14ac:dyDescent="0.25">
      <c r="A15" s="1"/>
      <c r="B15" s="52" t="s">
        <v>63</v>
      </c>
      <c r="C15" s="32"/>
      <c r="D15" s="32"/>
      <c r="E15" s="9">
        <v>0</v>
      </c>
      <c r="F15" s="52" t="s">
        <v>3</v>
      </c>
      <c r="G15" s="1"/>
    </row>
    <row r="16" spans="1:7" ht="15" customHeight="1" x14ac:dyDescent="0.25">
      <c r="A16" s="1"/>
      <c r="B16" s="51" t="s">
        <v>75</v>
      </c>
      <c r="C16" s="51"/>
      <c r="D16" s="51"/>
      <c r="E16" s="51"/>
      <c r="F16" s="51"/>
      <c r="G16" s="1"/>
    </row>
    <row r="17" spans="1:7" ht="15" customHeight="1" x14ac:dyDescent="0.25">
      <c r="A17" s="1"/>
      <c r="B17" s="52" t="s">
        <v>76</v>
      </c>
      <c r="C17" s="52"/>
      <c r="D17" s="52"/>
      <c r="E17" s="9">
        <f>'Fane 6. Skattesagen'!G14</f>
        <v>0</v>
      </c>
      <c r="F17" s="52" t="s">
        <v>3</v>
      </c>
      <c r="G17" s="1"/>
    </row>
    <row r="18" spans="1:7" x14ac:dyDescent="0.25">
      <c r="A18" s="1"/>
      <c r="B18" s="51" t="s">
        <v>66</v>
      </c>
      <c r="C18" s="51"/>
      <c r="D18" s="51"/>
      <c r="E18" s="10">
        <f>SUM(E11,E13,E15,E17)</f>
        <v>3713930.8158048238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rjmnc7WRFlcX/seX4x70X+lIZo9JNQiXkRuD/ik1PfKawmS9mak0AOb/5Asp6j1BaUiXcOAtMQ4CEAxqJ5kvhA==" saltValue="ugPW9JQ15UsQv+Qj2RTig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85</v>
      </c>
      <c r="C3" s="87"/>
      <c r="D3" s="87"/>
      <c r="E3" s="87"/>
      <c r="F3" s="87"/>
      <c r="G3" s="1"/>
    </row>
    <row r="4" spans="1:7" ht="15" customHeight="1" x14ac:dyDescent="0.25">
      <c r="A4" s="1"/>
      <c r="B4" s="87"/>
      <c r="C4" s="87"/>
      <c r="D4" s="87"/>
      <c r="E4" s="87"/>
      <c r="F4" s="87"/>
      <c r="G4" s="1"/>
    </row>
    <row r="5" spans="1:7" x14ac:dyDescent="0.25">
      <c r="A5" s="1"/>
      <c r="B5" s="88" t="s">
        <v>20</v>
      </c>
      <c r="C5" s="88"/>
      <c r="D5" s="88"/>
      <c r="E5" s="88"/>
      <c r="F5" s="88"/>
      <c r="G5" s="1"/>
    </row>
    <row r="6" spans="1:7" x14ac:dyDescent="0.25">
      <c r="A6" s="1"/>
      <c r="B6" s="1"/>
      <c r="C6" s="1"/>
      <c r="D6" s="1"/>
      <c r="E6" s="1"/>
      <c r="F6" s="1"/>
      <c r="G6" s="1"/>
    </row>
    <row r="7" spans="1:7" x14ac:dyDescent="0.25">
      <c r="A7" s="1"/>
      <c r="B7" s="51" t="s">
        <v>12</v>
      </c>
      <c r="C7" s="51"/>
      <c r="D7" s="51"/>
      <c r="E7" s="51"/>
      <c r="F7" s="51"/>
      <c r="G7" s="1"/>
    </row>
    <row r="8" spans="1:7" ht="15" customHeight="1" x14ac:dyDescent="0.25">
      <c r="A8" s="1"/>
      <c r="B8" s="59" t="s">
        <v>86</v>
      </c>
      <c r="C8" s="59"/>
      <c r="D8" s="59"/>
      <c r="E8" s="7">
        <f>'Fane 2.3. Økonomisk ramme 2025'!E11</f>
        <v>3152168.3551736344</v>
      </c>
      <c r="F8" s="59" t="s">
        <v>3</v>
      </c>
      <c r="G8" s="1"/>
    </row>
    <row r="9" spans="1:7" ht="15" customHeight="1" x14ac:dyDescent="0.25">
      <c r="A9" s="1"/>
      <c r="B9" s="50" t="s">
        <v>17</v>
      </c>
      <c r="C9" s="59"/>
      <c r="D9" s="59"/>
      <c r="E9" s="8">
        <f>SUM(E8:E8)*'Fane 11. Nøgletal'!C15</f>
        <v>112217.19344418138</v>
      </c>
      <c r="F9" s="59" t="s">
        <v>3</v>
      </c>
      <c r="G9" s="1"/>
    </row>
    <row r="10" spans="1:7" ht="15" customHeight="1" x14ac:dyDescent="0.25">
      <c r="A10" s="1"/>
      <c r="B10" s="50" t="s">
        <v>44</v>
      </c>
      <c r="C10" s="59"/>
      <c r="D10" s="59"/>
      <c r="E10" s="8">
        <f>-SUM(E8:E9)*'Fane 11. Nøgletal'!C20</f>
        <v>-55494.554326502868</v>
      </c>
      <c r="F10" s="59" t="s">
        <v>3</v>
      </c>
      <c r="G10" s="1"/>
    </row>
    <row r="11" spans="1:7" x14ac:dyDescent="0.25">
      <c r="A11" s="1"/>
      <c r="B11" s="28" t="s">
        <v>19</v>
      </c>
      <c r="C11" s="28"/>
      <c r="D11" s="28"/>
      <c r="E11" s="9">
        <f>SUM(E8:E10)</f>
        <v>3208890.9942913125</v>
      </c>
      <c r="F11" s="52" t="s">
        <v>3</v>
      </c>
      <c r="G11" s="1"/>
    </row>
    <row r="12" spans="1:7" x14ac:dyDescent="0.25">
      <c r="A12" s="1"/>
      <c r="B12" s="51" t="s">
        <v>11</v>
      </c>
      <c r="C12" s="51"/>
      <c r="D12" s="51"/>
      <c r="E12" s="51"/>
      <c r="F12" s="51"/>
      <c r="G12" s="1"/>
    </row>
    <row r="13" spans="1:7" ht="15" customHeight="1" x14ac:dyDescent="0.25">
      <c r="A13" s="1"/>
      <c r="B13" s="52" t="s">
        <v>11</v>
      </c>
      <c r="C13" s="52"/>
      <c r="D13" s="52"/>
      <c r="E13" s="9">
        <f>'Fane 4. Ikke-påvirkelige omk.'!C13*(1+'Fane 11. Nøgletal'!C15)^3</f>
        <v>581761.20422965963</v>
      </c>
      <c r="F13" s="52" t="s">
        <v>3</v>
      </c>
      <c r="G13" s="1"/>
    </row>
    <row r="14" spans="1:7" ht="15" customHeight="1" x14ac:dyDescent="0.25">
      <c r="A14" s="1"/>
      <c r="B14" s="51" t="s">
        <v>62</v>
      </c>
      <c r="C14" s="51"/>
      <c r="D14" s="51"/>
      <c r="E14" s="51"/>
      <c r="F14" s="51"/>
      <c r="G14" s="1"/>
    </row>
    <row r="15" spans="1:7" ht="15" customHeight="1" x14ac:dyDescent="0.25">
      <c r="A15" s="1"/>
      <c r="B15" s="52" t="s">
        <v>63</v>
      </c>
      <c r="C15" s="32"/>
      <c r="D15" s="32"/>
      <c r="E15" s="9">
        <v>0</v>
      </c>
      <c r="F15" s="52" t="s">
        <v>3</v>
      </c>
      <c r="G15" s="1"/>
    </row>
    <row r="16" spans="1:7" ht="15" customHeight="1" x14ac:dyDescent="0.25">
      <c r="A16" s="1"/>
      <c r="B16" s="51" t="s">
        <v>75</v>
      </c>
      <c r="C16" s="51"/>
      <c r="D16" s="51"/>
      <c r="E16" s="51"/>
      <c r="F16" s="51"/>
      <c r="G16" s="1"/>
    </row>
    <row r="17" spans="1:7" ht="15" customHeight="1" x14ac:dyDescent="0.25">
      <c r="A17" s="1"/>
      <c r="B17" s="52" t="s">
        <v>76</v>
      </c>
      <c r="C17" s="52"/>
      <c r="D17" s="52"/>
      <c r="E17" s="9">
        <f>'Fane 6. Skattesagen'!G15</f>
        <v>0</v>
      </c>
      <c r="F17" s="52" t="s">
        <v>3</v>
      </c>
      <c r="G17" s="1"/>
    </row>
    <row r="18" spans="1:7" x14ac:dyDescent="0.25">
      <c r="A18" s="1"/>
      <c r="B18" s="51" t="s">
        <v>87</v>
      </c>
      <c r="C18" s="51"/>
      <c r="D18" s="51"/>
      <c r="E18" s="10">
        <f>SUM(E11,E13,E15,E17)</f>
        <v>3790652.1985209724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I3bYfvGjqct+F61VH/c4EmQbDZAflEX5Sb5pzzMdy2JRPNc1csCILQc4nt/JuxXHK613UwzFfuBCawQEbO4Ng==" saltValue="jr/k6MMLUxeGbaUhIOo4Q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88</v>
      </c>
      <c r="C3" s="103"/>
      <c r="D3" s="103"/>
      <c r="E3" s="103"/>
      <c r="F3" s="103"/>
      <c r="G3" s="1"/>
    </row>
    <row r="4" spans="1:7" ht="29.2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89</v>
      </c>
      <c r="C8" s="51"/>
      <c r="D8" s="51"/>
      <c r="E8" s="51"/>
      <c r="F8" s="51"/>
      <c r="G8" s="1"/>
    </row>
    <row r="9" spans="1:7" x14ac:dyDescent="0.25">
      <c r="A9" s="1"/>
      <c r="B9" s="104" t="s">
        <v>22</v>
      </c>
      <c r="C9" s="104"/>
      <c r="D9" s="104"/>
      <c r="E9" s="7">
        <v>2932217.1784427706</v>
      </c>
      <c r="F9" s="59" t="s">
        <v>3</v>
      </c>
      <c r="G9" s="1"/>
    </row>
    <row r="10" spans="1:7" x14ac:dyDescent="0.25">
      <c r="A10" s="1"/>
      <c r="B10" s="105" t="s">
        <v>103</v>
      </c>
      <c r="C10" s="106"/>
      <c r="D10" s="107"/>
      <c r="E10" s="7">
        <v>0</v>
      </c>
      <c r="F10" s="59" t="s">
        <v>3</v>
      </c>
      <c r="G10" s="1"/>
    </row>
    <row r="11" spans="1:7" x14ac:dyDescent="0.25">
      <c r="A11" s="1"/>
      <c r="B11" s="90" t="s">
        <v>50</v>
      </c>
      <c r="C11" s="90"/>
      <c r="D11" s="90"/>
      <c r="E11" s="7">
        <v>0</v>
      </c>
      <c r="F11" s="59" t="s">
        <v>3</v>
      </c>
      <c r="G11" s="1"/>
    </row>
    <row r="12" spans="1:7" x14ac:dyDescent="0.25">
      <c r="A12" s="1"/>
      <c r="B12" s="90" t="s">
        <v>54</v>
      </c>
      <c r="C12" s="90"/>
      <c r="D12" s="90"/>
      <c r="E12" s="7">
        <v>0</v>
      </c>
      <c r="F12" s="59" t="s">
        <v>3</v>
      </c>
      <c r="G12" s="1"/>
    </row>
    <row r="13" spans="1:7" x14ac:dyDescent="0.25">
      <c r="A13" s="1"/>
      <c r="B13" s="90" t="s">
        <v>51</v>
      </c>
      <c r="C13" s="90"/>
      <c r="D13" s="90"/>
      <c r="E13" s="8">
        <v>0</v>
      </c>
      <c r="F13" s="59" t="s">
        <v>3</v>
      </c>
      <c r="G13" s="1"/>
    </row>
    <row r="14" spans="1:7" x14ac:dyDescent="0.25">
      <c r="A14" s="1"/>
      <c r="B14" s="90" t="s">
        <v>17</v>
      </c>
      <c r="C14" s="90"/>
      <c r="D14" s="90"/>
      <c r="E14" s="8">
        <f>E9*'Fane 11. Nøgletal'!C13+SUM(E11:E13)*'Fane 11. Nøgletal'!C14</f>
        <v>35773.049577001802</v>
      </c>
      <c r="F14" s="59" t="s">
        <v>3</v>
      </c>
      <c r="G14" s="1"/>
    </row>
    <row r="15" spans="1:7" x14ac:dyDescent="0.25">
      <c r="A15" s="1"/>
      <c r="B15" s="90" t="s">
        <v>44</v>
      </c>
      <c r="C15" s="90"/>
      <c r="D15" s="90"/>
      <c r="E15" s="8">
        <f>-SUM(E9:E14)*'Fane 11. Nøgletal'!C20</f>
        <v>-50455.833876336139</v>
      </c>
      <c r="F15" s="59" t="s">
        <v>3</v>
      </c>
      <c r="G15" s="1"/>
    </row>
    <row r="16" spans="1:7" x14ac:dyDescent="0.25">
      <c r="A16" s="1"/>
      <c r="B16" s="91" t="s">
        <v>19</v>
      </c>
      <c r="C16" s="91"/>
      <c r="D16" s="91"/>
      <c r="E16" s="33">
        <f>SUM(E9:E15)</f>
        <v>2917534.3941434366</v>
      </c>
      <c r="F16" s="34" t="s">
        <v>3</v>
      </c>
      <c r="G16" s="1"/>
    </row>
    <row r="17" spans="1:7" x14ac:dyDescent="0.25">
      <c r="A17" s="1"/>
      <c r="B17" s="92" t="s">
        <v>11</v>
      </c>
      <c r="C17" s="92"/>
      <c r="D17" s="92"/>
      <c r="E17" s="51"/>
      <c r="F17" s="51"/>
      <c r="G17" s="1"/>
    </row>
    <row r="18" spans="1:7" x14ac:dyDescent="0.25">
      <c r="A18" s="1"/>
      <c r="B18" s="93" t="s">
        <v>11</v>
      </c>
      <c r="C18" s="93"/>
      <c r="D18" s="93"/>
      <c r="E18" s="9">
        <v>464343.56389166007</v>
      </c>
      <c r="F18" s="52" t="s">
        <v>3</v>
      </c>
      <c r="G18" s="1"/>
    </row>
    <row r="19" spans="1:7" ht="15.4" customHeight="1" x14ac:dyDescent="0.25">
      <c r="A19" s="1"/>
      <c r="B19" s="51" t="s">
        <v>36</v>
      </c>
      <c r="C19" s="51"/>
      <c r="D19" s="51"/>
      <c r="E19" s="51"/>
      <c r="F19" s="51"/>
      <c r="G19" s="1"/>
    </row>
    <row r="20" spans="1:7" ht="15.75" customHeight="1" x14ac:dyDescent="0.25">
      <c r="A20" s="1"/>
      <c r="B20" s="94" t="s">
        <v>33</v>
      </c>
      <c r="C20" s="95"/>
      <c r="D20" s="96"/>
      <c r="E20" s="49">
        <v>0</v>
      </c>
      <c r="F20" s="27" t="s">
        <v>3</v>
      </c>
      <c r="G20" s="1"/>
    </row>
    <row r="21" spans="1:7" x14ac:dyDescent="0.25">
      <c r="A21" s="1"/>
      <c r="B21" s="94" t="s">
        <v>34</v>
      </c>
      <c r="C21" s="95"/>
      <c r="D21" s="96"/>
      <c r="E21" s="49">
        <v>0</v>
      </c>
      <c r="F21" s="27" t="s">
        <v>3</v>
      </c>
      <c r="G21" s="1"/>
    </row>
    <row r="22" spans="1:7" x14ac:dyDescent="0.25">
      <c r="A22" s="1"/>
      <c r="B22" s="97" t="s">
        <v>37</v>
      </c>
      <c r="C22" s="98"/>
      <c r="D22" s="99"/>
      <c r="E22" s="9">
        <f>SUM(E20:E21)</f>
        <v>0</v>
      </c>
      <c r="F22" s="9" t="s">
        <v>3</v>
      </c>
      <c r="G22" s="1"/>
    </row>
    <row r="23" spans="1:7" ht="15.75" customHeight="1" x14ac:dyDescent="0.25">
      <c r="A23" s="1"/>
      <c r="B23" s="51" t="s">
        <v>62</v>
      </c>
      <c r="C23" s="51"/>
      <c r="D23" s="51"/>
      <c r="E23" s="51"/>
      <c r="F23" s="51"/>
      <c r="G23" s="1"/>
    </row>
    <row r="24" spans="1:7" x14ac:dyDescent="0.25">
      <c r="A24" s="1"/>
      <c r="B24" s="64" t="s">
        <v>27</v>
      </c>
      <c r="C24" s="28"/>
      <c r="D24" s="28"/>
      <c r="E24" s="9">
        <v>0</v>
      </c>
      <c r="F24" s="52" t="s">
        <v>3</v>
      </c>
      <c r="G24" s="1"/>
    </row>
    <row r="25" spans="1:7" x14ac:dyDescent="0.25">
      <c r="A25" s="1"/>
      <c r="B25" s="64" t="s">
        <v>63</v>
      </c>
      <c r="C25" s="28"/>
      <c r="D25" s="28"/>
      <c r="E25" s="9">
        <v>0</v>
      </c>
      <c r="F25" s="52" t="s">
        <v>3</v>
      </c>
      <c r="G25" s="1"/>
    </row>
    <row r="26" spans="1:7" x14ac:dyDescent="0.25">
      <c r="A26" s="1"/>
      <c r="B26" s="51" t="s">
        <v>75</v>
      </c>
      <c r="C26" s="51"/>
      <c r="D26" s="51"/>
      <c r="E26" s="51"/>
      <c r="F26" s="51"/>
      <c r="G26" s="1"/>
    </row>
    <row r="27" spans="1:7" x14ac:dyDescent="0.25">
      <c r="A27" s="1"/>
      <c r="B27" s="100" t="s">
        <v>76</v>
      </c>
      <c r="C27" s="101"/>
      <c r="D27" s="102"/>
      <c r="E27" s="9">
        <f>'Fane 6. Skattesagen'!G11</f>
        <v>0</v>
      </c>
      <c r="F27" s="52" t="s">
        <v>3</v>
      </c>
      <c r="G27" s="1"/>
    </row>
    <row r="28" spans="1:7" ht="15" customHeight="1" x14ac:dyDescent="0.25">
      <c r="A28" s="1"/>
      <c r="B28" s="51" t="s">
        <v>145</v>
      </c>
      <c r="C28" s="51"/>
      <c r="D28" s="51"/>
      <c r="E28" s="10">
        <f>E16+E18+E22+E24+E25+E27</f>
        <v>3381877.9580350965</v>
      </c>
      <c r="F28" s="11" t="s">
        <v>3</v>
      </c>
      <c r="G28" s="1"/>
    </row>
    <row r="29" spans="1:7" ht="27" customHeight="1" x14ac:dyDescent="0.25">
      <c r="A29" s="1"/>
      <c r="B29" s="89" t="s">
        <v>90</v>
      </c>
      <c r="C29" s="89"/>
      <c r="D29" s="89"/>
      <c r="E29" s="89"/>
      <c r="F29" s="8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ETC4+dZjEbXeXZs+WYhVUWT89FkjN8lBoS0/iCw8sMu+1s4iB7/z8pwhKi7m2/Ylz0PK7lHt+eT1osgVXu6rpQ==" saltValue="nn3m3X91pk1rsi+J7jONy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7" t="s">
        <v>43</v>
      </c>
      <c r="C3" s="87"/>
      <c r="D3" s="87"/>
      <c r="E3" s="1"/>
      <c r="F3" s="1"/>
    </row>
    <row r="4" spans="1:6" ht="15" customHeight="1" x14ac:dyDescent="0.25">
      <c r="A4" s="1"/>
      <c r="B4" s="87"/>
      <c r="C4" s="87"/>
      <c r="D4" s="8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8" t="s">
        <v>91</v>
      </c>
      <c r="C8" s="109"/>
      <c r="D8" s="110"/>
      <c r="E8" s="1"/>
      <c r="F8" s="1"/>
    </row>
    <row r="9" spans="1:6" ht="15" customHeight="1" x14ac:dyDescent="0.25">
      <c r="A9" s="1"/>
      <c r="B9" s="17" t="s">
        <v>25</v>
      </c>
      <c r="C9" s="52" t="s">
        <v>109</v>
      </c>
      <c r="D9" s="52"/>
      <c r="E9" s="1"/>
      <c r="F9" s="1"/>
    </row>
    <row r="10" spans="1:6" x14ac:dyDescent="0.25">
      <c r="A10" s="1"/>
      <c r="B10" s="23" t="s">
        <v>127</v>
      </c>
      <c r="C10" s="8">
        <v>26833</v>
      </c>
      <c r="D10" s="12" t="s">
        <v>3</v>
      </c>
      <c r="E10" s="1"/>
      <c r="F10" s="1"/>
    </row>
    <row r="11" spans="1:6" x14ac:dyDescent="0.25">
      <c r="A11" s="1"/>
      <c r="B11" s="23" t="s">
        <v>128</v>
      </c>
      <c r="C11" s="8">
        <v>461577</v>
      </c>
      <c r="D11" s="12" t="s">
        <v>3</v>
      </c>
      <c r="E11" s="1"/>
      <c r="F11" s="1"/>
    </row>
    <row r="12" spans="1:6" x14ac:dyDescent="0.25">
      <c r="A12" s="1"/>
      <c r="B12" s="70" t="s">
        <v>92</v>
      </c>
      <c r="C12" s="10">
        <f>SUM(C10:C11)</f>
        <v>488410</v>
      </c>
      <c r="D12" s="11" t="s">
        <v>3</v>
      </c>
      <c r="E12" s="1"/>
      <c r="F12" s="1"/>
    </row>
    <row r="13" spans="1:6" x14ac:dyDescent="0.25">
      <c r="A13" s="1"/>
      <c r="B13" s="70" t="s">
        <v>93</v>
      </c>
      <c r="C13" s="10">
        <f>C12*(1+'Fane 11. Nøgletal'!C15)^2</f>
        <v>523803.78329760005</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X+OCPyBjKnRlpUTasD88oVzSohgycThzQQUYlM9dhJU3NTqS7ydDLZIaGpj1GdBVMZsV797/E+HvypUuv1QvSA==" saltValue="wcVmGAlHHRxeiP8fEq/sT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3" t="s">
        <v>150</v>
      </c>
      <c r="C3" s="103"/>
      <c r="D3" s="103"/>
      <c r="E3" s="103"/>
      <c r="F3" s="103"/>
      <c r="G3" s="1"/>
    </row>
    <row r="4" spans="1:7" ht="15" customHeight="1" x14ac:dyDescent="0.25">
      <c r="A4" s="1"/>
      <c r="B4" s="103"/>
      <c r="C4" s="103"/>
      <c r="D4" s="103"/>
      <c r="E4" s="103"/>
      <c r="F4" s="103"/>
      <c r="G4" s="1"/>
    </row>
    <row r="5" spans="1:7" ht="15" customHeight="1" x14ac:dyDescent="0.25">
      <c r="A5" s="1"/>
      <c r="B5" s="58"/>
      <c r="C5" s="58"/>
      <c r="D5" s="58"/>
      <c r="E5" s="58"/>
      <c r="F5" s="58"/>
      <c r="G5" s="1"/>
    </row>
    <row r="6" spans="1:7" ht="15" customHeight="1" x14ac:dyDescent="0.25">
      <c r="A6" s="1"/>
      <c r="B6" s="58"/>
      <c r="C6" s="58"/>
      <c r="D6" s="58"/>
      <c r="E6" s="58"/>
      <c r="F6" s="58"/>
      <c r="G6" s="1"/>
    </row>
    <row r="7" spans="1:7" x14ac:dyDescent="0.25">
      <c r="A7" s="1"/>
      <c r="B7" s="1"/>
      <c r="C7" s="1"/>
      <c r="D7" s="1"/>
      <c r="E7" s="1"/>
      <c r="F7" s="1"/>
      <c r="G7" s="1"/>
    </row>
    <row r="8" spans="1:7" x14ac:dyDescent="0.25">
      <c r="A8" s="1"/>
      <c r="B8" s="108" t="s">
        <v>72</v>
      </c>
      <c r="C8" s="109"/>
      <c r="D8" s="109"/>
      <c r="E8" s="109"/>
      <c r="F8" s="110"/>
      <c r="G8" s="1"/>
    </row>
    <row r="9" spans="1:7" x14ac:dyDescent="0.25">
      <c r="A9" s="1"/>
      <c r="B9" s="115" t="s">
        <v>94</v>
      </c>
      <c r="C9" s="116"/>
      <c r="D9" s="117"/>
      <c r="E9" s="8">
        <v>32464.265563237946</v>
      </c>
      <c r="F9" s="12" t="s">
        <v>3</v>
      </c>
      <c r="G9" s="1"/>
    </row>
    <row r="10" spans="1:7" x14ac:dyDescent="0.25">
      <c r="A10" s="1"/>
      <c r="B10" s="115" t="s">
        <v>129</v>
      </c>
      <c r="C10" s="116"/>
      <c r="D10" s="117"/>
      <c r="E10" s="8">
        <v>32464.265563237946</v>
      </c>
      <c r="F10" s="12" t="s">
        <v>3</v>
      </c>
      <c r="G10" s="1"/>
    </row>
    <row r="11" spans="1:7" x14ac:dyDescent="0.25">
      <c r="A11" s="1"/>
      <c r="B11" s="70"/>
      <c r="C11" s="22"/>
      <c r="D11" s="22"/>
      <c r="E11" s="22"/>
      <c r="F11" s="71"/>
      <c r="G11" s="1"/>
    </row>
    <row r="12" spans="1:7" ht="68.25" customHeight="1" x14ac:dyDescent="0.25">
      <c r="A12" s="1"/>
      <c r="B12" s="121" t="s">
        <v>146</v>
      </c>
      <c r="C12" s="122"/>
      <c r="D12" s="122"/>
      <c r="E12" s="122"/>
      <c r="F12" s="123"/>
      <c r="G12" s="1"/>
    </row>
    <row r="13" spans="1:7" ht="27" customHeight="1" x14ac:dyDescent="0.25">
      <c r="A13" s="1"/>
      <c r="B13" s="1"/>
      <c r="C13" s="1"/>
      <c r="D13" s="1"/>
      <c r="E13" s="1"/>
      <c r="F13" s="1"/>
      <c r="G13" s="1"/>
    </row>
    <row r="14" spans="1:7" ht="28.5" customHeight="1" x14ac:dyDescent="0.25">
      <c r="A14" s="1"/>
      <c r="B14" s="108" t="s">
        <v>73</v>
      </c>
      <c r="C14" s="109"/>
      <c r="D14" s="109"/>
      <c r="E14" s="109"/>
      <c r="F14" s="110"/>
      <c r="G14" s="1"/>
    </row>
    <row r="15" spans="1:7" x14ac:dyDescent="0.25">
      <c r="A15" s="1"/>
      <c r="B15" s="115" t="s">
        <v>95</v>
      </c>
      <c r="C15" s="116"/>
      <c r="D15" s="117"/>
      <c r="E15" s="8">
        <v>0</v>
      </c>
      <c r="F15" s="12" t="s">
        <v>3</v>
      </c>
      <c r="G15" s="1"/>
    </row>
    <row r="16" spans="1:7" x14ac:dyDescent="0.25">
      <c r="A16" s="1"/>
      <c r="B16" s="115" t="s">
        <v>130</v>
      </c>
      <c r="C16" s="116"/>
      <c r="D16" s="117"/>
      <c r="E16" s="8">
        <v>0</v>
      </c>
      <c r="F16" s="12" t="s">
        <v>3</v>
      </c>
      <c r="G16" s="1"/>
    </row>
    <row r="17" spans="1:7" x14ac:dyDescent="0.25">
      <c r="A17" s="1"/>
      <c r="B17" s="70"/>
      <c r="C17" s="22"/>
      <c r="D17" s="22"/>
      <c r="E17" s="22"/>
      <c r="F17" s="71"/>
      <c r="G17" s="1"/>
    </row>
    <row r="18" spans="1:7" ht="31.5" customHeight="1" x14ac:dyDescent="0.25">
      <c r="A18" s="1"/>
      <c r="B18" s="121" t="s">
        <v>147</v>
      </c>
      <c r="C18" s="122"/>
      <c r="D18" s="122"/>
      <c r="E18" s="122"/>
      <c r="F18" s="123"/>
      <c r="G18" s="1"/>
    </row>
    <row r="19" spans="1:7" ht="28.5" customHeight="1" x14ac:dyDescent="0.25">
      <c r="A19" s="1"/>
      <c r="B19" s="1"/>
      <c r="C19" s="1"/>
      <c r="D19" s="1"/>
      <c r="E19" s="1"/>
      <c r="F19" s="1"/>
      <c r="G19" s="1"/>
    </row>
    <row r="20" spans="1:7" ht="28.5" customHeight="1" x14ac:dyDescent="0.25">
      <c r="A20" s="1"/>
      <c r="B20" s="61" t="s">
        <v>96</v>
      </c>
      <c r="C20" s="62"/>
      <c r="D20" s="62"/>
      <c r="E20" s="62"/>
      <c r="F20" s="63"/>
      <c r="G20" s="1"/>
    </row>
    <row r="21" spans="1:7" x14ac:dyDescent="0.25">
      <c r="A21" s="1"/>
      <c r="B21" s="65" t="s">
        <v>97</v>
      </c>
      <c r="C21" s="66"/>
      <c r="D21" s="67"/>
      <c r="E21" s="8">
        <v>3575142.6402138509</v>
      </c>
      <c r="F21" s="12" t="s">
        <v>3</v>
      </c>
      <c r="G21" s="1"/>
    </row>
    <row r="22" spans="1:7" x14ac:dyDescent="0.25">
      <c r="A22" s="1"/>
      <c r="B22" s="65" t="s">
        <v>131</v>
      </c>
      <c r="C22" s="66"/>
      <c r="D22" s="67"/>
      <c r="E22" s="8">
        <v>3292475</v>
      </c>
      <c r="F22" s="12" t="s">
        <v>3</v>
      </c>
      <c r="G22" s="1"/>
    </row>
    <row r="23" spans="1:7" x14ac:dyDescent="0.25">
      <c r="A23" s="1"/>
      <c r="B23" s="65" t="s">
        <v>26</v>
      </c>
      <c r="C23" s="66"/>
      <c r="D23" s="67"/>
      <c r="E23" s="8">
        <v>0</v>
      </c>
      <c r="F23" s="12" t="s">
        <v>3</v>
      </c>
      <c r="G23" s="1"/>
    </row>
    <row r="24" spans="1:7" x14ac:dyDescent="0.25">
      <c r="A24" s="1"/>
      <c r="B24" s="53" t="s">
        <v>148</v>
      </c>
      <c r="C24" s="54"/>
      <c r="D24" s="55"/>
      <c r="E24" s="48">
        <f>E21-(E22-E23)</f>
        <v>282667.64021385089</v>
      </c>
      <c r="F24" s="15" t="s">
        <v>3</v>
      </c>
      <c r="G24" s="1"/>
    </row>
    <row r="25" spans="1:7" x14ac:dyDescent="0.25">
      <c r="A25" s="1"/>
      <c r="B25" s="70"/>
      <c r="C25" s="22"/>
      <c r="D25" s="22"/>
      <c r="E25" s="22"/>
      <c r="F25" s="71"/>
      <c r="G25" s="1"/>
    </row>
    <row r="26" spans="1:7" ht="33.75" customHeight="1" x14ac:dyDescent="0.25">
      <c r="A26" s="1"/>
      <c r="B26" s="1"/>
      <c r="C26" s="1"/>
      <c r="D26" s="1"/>
      <c r="E26" s="1"/>
      <c r="F26" s="1"/>
      <c r="G26" s="1"/>
    </row>
    <row r="27" spans="1:7" ht="28.5" customHeight="1" x14ac:dyDescent="0.25">
      <c r="A27" s="1"/>
      <c r="B27" s="108" t="s">
        <v>132</v>
      </c>
      <c r="C27" s="109"/>
      <c r="D27" s="109"/>
      <c r="E27" s="109"/>
      <c r="F27" s="110"/>
      <c r="G27" s="1"/>
    </row>
    <row r="28" spans="1:7" x14ac:dyDescent="0.25">
      <c r="A28" s="1"/>
      <c r="B28" s="118" t="s">
        <v>62</v>
      </c>
      <c r="C28" s="119"/>
      <c r="D28" s="120"/>
      <c r="E28" s="8">
        <f>IF(AND(E9&gt;0,E24&gt;0),0,IF(AND(E9&lt;0,E24&lt;0),E15+E16+E24,IF(AND(E9&lt;0,E24&gt;0),E15+E16,IF(AND(E9&gt;0,E24&lt;0,E10=0),E24,IF(AND(E9&gt;0,E24&lt;0,ABS(E10)&gt;ABS(E24)),0,IF(AND(E9&gt;0,E24&lt;0,ABS(E10)&lt;ABS(E24)),(E10-ABS(E24)),"fejl"))))))</f>
        <v>0</v>
      </c>
      <c r="F28" s="12" t="s">
        <v>3</v>
      </c>
      <c r="G28" s="1"/>
    </row>
    <row r="29" spans="1:7" x14ac:dyDescent="0.25">
      <c r="A29" s="1"/>
      <c r="B29" s="118" t="s">
        <v>45</v>
      </c>
      <c r="C29" s="119"/>
      <c r="D29" s="120"/>
      <c r="E29" s="8">
        <v>2</v>
      </c>
      <c r="F29" s="12" t="s">
        <v>18</v>
      </c>
      <c r="G29" s="1"/>
    </row>
    <row r="30" spans="1:7" x14ac:dyDescent="0.25">
      <c r="A30" s="1"/>
      <c r="B30" s="111" t="s">
        <v>74</v>
      </c>
      <c r="C30" s="111"/>
      <c r="D30" s="111"/>
      <c r="E30" s="9">
        <f>E28/E29</f>
        <v>0</v>
      </c>
      <c r="F30" s="15" t="s">
        <v>3</v>
      </c>
      <c r="G30" s="1"/>
    </row>
    <row r="31" spans="1:7" x14ac:dyDescent="0.25">
      <c r="A31" s="1"/>
      <c r="B31" s="112"/>
      <c r="C31" s="113"/>
      <c r="D31" s="113"/>
      <c r="E31" s="113"/>
      <c r="F31" s="11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9hUhffEGWGDbo8Ehukg+pv0em1P4VkDseX58C1X3Mn00x/BGg/mwxm5djZ1pjFviKm8rFyEz5ph3pK/i9F6Yww==" saltValue="D1nV1UfQvQ9a5TohbPicd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6" customWidth="1"/>
    <col min="2" max="2" width="22.5703125" style="46" customWidth="1"/>
    <col min="3" max="3" width="8.28515625" style="46" customWidth="1"/>
    <col min="4" max="6" width="10.7109375" style="46" customWidth="1"/>
    <col min="7" max="7" width="11.140625" style="46" customWidth="1"/>
    <col min="8" max="8" width="3.28515625" style="46" customWidth="1"/>
    <col min="9" max="9" width="4.85546875" style="46" customWidth="1"/>
    <col min="10" max="16384" width="9.140625" style="4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7" t="s">
        <v>126</v>
      </c>
      <c r="C3" s="87"/>
      <c r="D3" s="87"/>
      <c r="E3" s="87"/>
      <c r="F3" s="87"/>
      <c r="G3" s="87"/>
      <c r="H3" s="87"/>
      <c r="I3" s="1"/>
    </row>
    <row r="4" spans="1:9" ht="15" customHeight="1" x14ac:dyDescent="0.25">
      <c r="A4" s="1"/>
      <c r="B4" s="87"/>
      <c r="C4" s="87"/>
      <c r="D4" s="87"/>
      <c r="E4" s="87"/>
      <c r="F4" s="87"/>
      <c r="G4" s="87"/>
      <c r="H4" s="8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8" t="s">
        <v>123</v>
      </c>
      <c r="C8" s="109"/>
      <c r="D8" s="109"/>
      <c r="E8" s="109"/>
      <c r="F8" s="109"/>
      <c r="G8" s="109"/>
      <c r="H8" s="110"/>
      <c r="I8" s="1"/>
    </row>
    <row r="9" spans="1:9" ht="15" customHeight="1" x14ac:dyDescent="0.25">
      <c r="A9" s="1"/>
      <c r="B9" s="100" t="s">
        <v>124</v>
      </c>
      <c r="C9" s="101"/>
      <c r="D9" s="101"/>
      <c r="E9" s="101"/>
      <c r="F9" s="101"/>
      <c r="G9" s="101"/>
      <c r="H9" s="102"/>
      <c r="I9" s="1"/>
    </row>
    <row r="10" spans="1:9" x14ac:dyDescent="0.25">
      <c r="A10" s="1"/>
      <c r="B10" s="105" t="s">
        <v>137</v>
      </c>
      <c r="C10" s="106"/>
      <c r="D10" s="106"/>
      <c r="E10" s="106"/>
      <c r="F10" s="107"/>
      <c r="G10" s="47">
        <v>0</v>
      </c>
      <c r="H10" s="8" t="s">
        <v>3</v>
      </c>
      <c r="I10" s="1"/>
    </row>
    <row r="11" spans="1:9" x14ac:dyDescent="0.25">
      <c r="A11" s="1"/>
      <c r="B11" s="105" t="s">
        <v>138</v>
      </c>
      <c r="C11" s="106"/>
      <c r="D11" s="106"/>
      <c r="E11" s="106"/>
      <c r="F11" s="107"/>
      <c r="G11" s="47">
        <v>0</v>
      </c>
      <c r="H11" s="8" t="s">
        <v>3</v>
      </c>
      <c r="I11" s="1"/>
    </row>
    <row r="12" spans="1:9" x14ac:dyDescent="0.25">
      <c r="A12" s="1"/>
      <c r="B12" s="105" t="s">
        <v>139</v>
      </c>
      <c r="C12" s="106"/>
      <c r="D12" s="106"/>
      <c r="E12" s="106"/>
      <c r="F12" s="107"/>
      <c r="G12" s="8">
        <v>0</v>
      </c>
      <c r="H12" s="8" t="s">
        <v>3</v>
      </c>
      <c r="I12" s="1"/>
    </row>
    <row r="13" spans="1:9" x14ac:dyDescent="0.25">
      <c r="A13" s="1"/>
      <c r="B13" s="105" t="s">
        <v>140</v>
      </c>
      <c r="C13" s="106"/>
      <c r="D13" s="106"/>
      <c r="E13" s="106"/>
      <c r="F13" s="107"/>
      <c r="G13" s="8">
        <v>0</v>
      </c>
      <c r="H13" s="8" t="s">
        <v>3</v>
      </c>
      <c r="I13" s="1"/>
    </row>
    <row r="14" spans="1:9" x14ac:dyDescent="0.25">
      <c r="A14" s="1"/>
      <c r="B14" s="105" t="s">
        <v>141</v>
      </c>
      <c r="C14" s="106"/>
      <c r="D14" s="106"/>
      <c r="E14" s="106"/>
      <c r="F14" s="107"/>
      <c r="G14" s="8">
        <v>0</v>
      </c>
      <c r="H14" s="8" t="s">
        <v>3</v>
      </c>
      <c r="I14" s="1"/>
    </row>
    <row r="15" spans="1:9" x14ac:dyDescent="0.25">
      <c r="A15" s="1"/>
      <c r="B15" s="105" t="s">
        <v>142</v>
      </c>
      <c r="C15" s="106"/>
      <c r="D15" s="106"/>
      <c r="E15" s="106"/>
      <c r="F15" s="107"/>
      <c r="G15" s="8">
        <v>0</v>
      </c>
      <c r="H15" s="8" t="s">
        <v>3</v>
      </c>
      <c r="I15" s="1"/>
    </row>
    <row r="16" spans="1:9" x14ac:dyDescent="0.25">
      <c r="A16" s="1"/>
      <c r="B16" s="105" t="s">
        <v>143</v>
      </c>
      <c r="C16" s="106"/>
      <c r="D16" s="106"/>
      <c r="E16" s="106"/>
      <c r="F16" s="107"/>
      <c r="G16" s="8">
        <v>0</v>
      </c>
      <c r="H16" s="8" t="s">
        <v>3</v>
      </c>
      <c r="I16" s="1"/>
    </row>
    <row r="17" spans="1:9" x14ac:dyDescent="0.25">
      <c r="A17" s="1"/>
      <c r="B17" s="105" t="s">
        <v>144</v>
      </c>
      <c r="C17" s="106"/>
      <c r="D17" s="106"/>
      <c r="E17" s="106"/>
      <c r="F17" s="107"/>
      <c r="G17" s="8">
        <v>0</v>
      </c>
      <c r="H17" s="8" t="s">
        <v>3</v>
      </c>
      <c r="I17" s="1"/>
    </row>
    <row r="18" spans="1:9" x14ac:dyDescent="0.25">
      <c r="A18" s="1"/>
      <c r="B18" s="108" t="s">
        <v>125</v>
      </c>
      <c r="C18" s="109"/>
      <c r="D18" s="109"/>
      <c r="E18" s="109"/>
      <c r="F18" s="110"/>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jz3UP0gVUuSH6IrI+Hsp8Br6d6AJfGtm6J6bKZQZJmtVo7jm0GSDwVRyElm4iNodCFliNGD1up0JALTcHWzhQQ==" saltValue="KqX5syaQDzedbrrvZIiKf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2022-10-12T11:19:14Z</dcterms:modified>
</cp:coreProperties>
</file>